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filterPrivacy="1"/>
  <xr:revisionPtr revIDLastSave="0" documentId="13_ncr:1_{79B89F06-533D-4B10-AD4A-1DE96A4DA2E1}" xr6:coauthVersionLast="36" xr6:coauthVersionMax="47" xr10:uidLastSave="{00000000-0000-0000-0000-000000000000}"/>
  <bookViews>
    <workbookView xWindow="-120" yWindow="-120" windowWidth="29040" windowHeight="15720" firstSheet="1" activeTab="5" xr2:uid="{00000000-000D-0000-FFFF-FFFF00000000}"/>
  </bookViews>
  <sheets>
    <sheet name="施設→市（内訳書）" sheetId="11" state="hidden" r:id="rId1"/>
    <sheet name="入力方法" sheetId="31" r:id="rId2"/>
    <sheet name="無償化名簿" sheetId="26" r:id="rId3"/>
    <sheet name="内訳・提供証明書" sheetId="27" r:id="rId4"/>
    <sheet name="請求書" sheetId="10" r:id="rId5"/>
    <sheet name="領収証・提供証明書" sheetId="25" r:id="rId6"/>
  </sheets>
  <definedNames>
    <definedName name="_xlnm.Print_Area" localSheetId="0">'施設→市（内訳書）'!$B$1:$CI$205</definedName>
    <definedName name="_xlnm.Print_Area" localSheetId="4">請求書!$A$1:$BP$47</definedName>
    <definedName name="_xlnm.Print_Area" localSheetId="3">内訳・提供証明書!$A$1:$V$339</definedName>
    <definedName name="_xlnm.Print_Area" localSheetId="2">無償化名簿!$A$1:$AB$126</definedName>
    <definedName name="_xlnm.Print_Area" localSheetId="5">領収証・提供証明書!$A$1:$AC$40</definedName>
    <definedName name="_xlnm.Print_Titles" localSheetId="0">'施設→市（内訳書）'!$1:$6</definedName>
  </definedNames>
  <calcPr calcId="191029"/>
</workbook>
</file>

<file path=xl/calcChain.xml><?xml version="1.0" encoding="utf-8"?>
<calcChain xmlns="http://schemas.openxmlformats.org/spreadsheetml/2006/main">
  <c r="AS25" i="10" l="1"/>
  <c r="AS24" i="10"/>
  <c r="O25" i="10"/>
  <c r="O24" i="10"/>
  <c r="D6" i="26" l="1"/>
  <c r="E6" i="26" s="1"/>
  <c r="D5" i="26" s="1"/>
  <c r="AB13" i="27"/>
  <c r="AB16" i="27"/>
  <c r="AB19" i="27"/>
  <c r="AB22" i="27"/>
  <c r="AB25" i="27"/>
  <c r="AB28" i="27"/>
  <c r="AB31" i="27"/>
  <c r="AB34" i="27"/>
  <c r="AB37" i="27"/>
  <c r="AB40" i="27"/>
  <c r="AB43" i="27"/>
  <c r="AB46" i="27"/>
  <c r="AB49" i="27"/>
  <c r="AB52" i="27"/>
  <c r="AB55" i="27"/>
  <c r="AB58" i="27"/>
  <c r="AB61" i="27"/>
  <c r="AB64" i="27"/>
  <c r="AB67" i="27"/>
  <c r="AB70" i="27"/>
  <c r="AB73" i="27"/>
  <c r="AB76" i="27"/>
  <c r="AB79" i="27"/>
  <c r="AB82" i="27"/>
  <c r="AB85" i="27"/>
  <c r="AB88" i="27"/>
  <c r="AB91" i="27"/>
  <c r="AB94" i="27"/>
  <c r="AB97" i="27"/>
  <c r="AB100" i="27"/>
  <c r="AB103" i="27"/>
  <c r="AB106" i="27"/>
  <c r="AB109" i="27"/>
  <c r="AB112" i="27"/>
  <c r="AB115" i="27"/>
  <c r="AB118" i="27"/>
  <c r="AB121" i="27"/>
  <c r="AB124" i="27"/>
  <c r="AB127" i="27"/>
  <c r="AB130" i="27"/>
  <c r="AB133" i="27"/>
  <c r="AB136" i="27"/>
  <c r="AB139" i="27"/>
  <c r="AB142" i="27"/>
  <c r="AB145" i="27"/>
  <c r="AB148" i="27"/>
  <c r="AB151" i="27"/>
  <c r="AB154" i="27"/>
  <c r="AB157" i="27"/>
  <c r="AB160" i="27"/>
  <c r="AB163" i="27"/>
  <c r="AB166" i="27"/>
  <c r="AB169" i="27"/>
  <c r="AB172" i="27"/>
  <c r="AB175" i="27"/>
  <c r="AB178" i="27"/>
  <c r="AB181" i="27"/>
  <c r="AB184" i="27"/>
  <c r="AB187" i="27"/>
  <c r="AB190" i="27"/>
  <c r="AB193" i="27"/>
  <c r="AB196" i="27"/>
  <c r="AB199" i="27"/>
  <c r="AB202" i="27"/>
  <c r="AB205" i="27"/>
  <c r="AB208" i="27"/>
  <c r="AB211" i="27"/>
  <c r="AB214" i="27"/>
  <c r="AB217" i="27"/>
  <c r="AB220" i="27"/>
  <c r="AB223" i="27"/>
  <c r="AB226" i="27"/>
  <c r="AB229" i="27"/>
  <c r="AB232" i="27"/>
  <c r="AB235" i="27"/>
  <c r="AB238" i="27"/>
  <c r="AB241" i="27"/>
  <c r="AB244" i="27"/>
  <c r="AB247" i="27"/>
  <c r="AB250" i="27"/>
  <c r="AB253" i="27"/>
  <c r="AB256" i="27"/>
  <c r="AB259" i="27"/>
  <c r="AB262" i="27"/>
  <c r="AB265" i="27"/>
  <c r="AB268" i="27"/>
  <c r="AB271" i="27"/>
  <c r="AB274" i="27"/>
  <c r="AB277" i="27"/>
  <c r="AB280" i="27"/>
  <c r="AB283" i="27"/>
  <c r="AB286" i="27"/>
  <c r="AB289" i="27"/>
  <c r="AB292" i="27"/>
  <c r="AB295" i="27"/>
  <c r="AB298" i="27"/>
  <c r="AB301" i="27"/>
  <c r="AB304" i="27"/>
  <c r="AB307" i="27"/>
  <c r="AB310" i="27"/>
  <c r="AB313" i="27"/>
  <c r="AB316" i="27"/>
  <c r="AB319" i="27"/>
  <c r="AB322" i="27"/>
  <c r="AB325" i="27"/>
  <c r="AB328" i="27"/>
  <c r="AB331" i="27"/>
  <c r="AB334" i="27"/>
  <c r="AB337" i="27"/>
  <c r="AB10" i="27"/>
  <c r="M8" i="27"/>
  <c r="O20" i="10" l="1"/>
  <c r="D23" i="25"/>
  <c r="D22" i="25"/>
  <c r="D24" i="25"/>
  <c r="U28" i="25"/>
  <c r="P28" i="25"/>
  <c r="H28" i="25"/>
  <c r="M28" i="25"/>
  <c r="T15" i="25"/>
  <c r="N12" i="25"/>
  <c r="N10" i="25"/>
  <c r="F6" i="25"/>
  <c r="U18" i="26"/>
  <c r="U19" i="26"/>
  <c r="U20" i="26"/>
  <c r="U21" i="26"/>
  <c r="U22" i="26"/>
  <c r="U23" i="26"/>
  <c r="U24" i="26"/>
  <c r="U25" i="26"/>
  <c r="U26" i="26"/>
  <c r="U27" i="26"/>
  <c r="U28" i="26"/>
  <c r="U29" i="26"/>
  <c r="U30" i="26"/>
  <c r="U31" i="26"/>
  <c r="U32" i="26"/>
  <c r="U33" i="26"/>
  <c r="U34" i="26"/>
  <c r="U35" i="26"/>
  <c r="U36" i="26"/>
  <c r="U37" i="26"/>
  <c r="U38" i="26"/>
  <c r="U39" i="26"/>
  <c r="U40" i="26"/>
  <c r="U41" i="26"/>
  <c r="U42" i="26"/>
  <c r="U43" i="26"/>
  <c r="U44" i="26"/>
  <c r="U45" i="26"/>
  <c r="U46" i="26"/>
  <c r="U47" i="26"/>
  <c r="U48" i="26"/>
  <c r="U49" i="26"/>
  <c r="U50" i="26"/>
  <c r="U51" i="26"/>
  <c r="U52" i="26"/>
  <c r="U53" i="26"/>
  <c r="U54" i="26"/>
  <c r="U55" i="26"/>
  <c r="U56" i="26"/>
  <c r="U57" i="26"/>
  <c r="U58" i="26"/>
  <c r="U59" i="26"/>
  <c r="U60" i="26"/>
  <c r="U61" i="26"/>
  <c r="U62" i="26"/>
  <c r="U63" i="26"/>
  <c r="U64" i="26"/>
  <c r="U65" i="26"/>
  <c r="U66" i="26"/>
  <c r="U67" i="26"/>
  <c r="U68" i="26"/>
  <c r="U69" i="26"/>
  <c r="U70" i="26"/>
  <c r="U71" i="26"/>
  <c r="U72" i="26"/>
  <c r="U73" i="26"/>
  <c r="U74" i="26"/>
  <c r="U75" i="26"/>
  <c r="U76" i="26"/>
  <c r="U77" i="26"/>
  <c r="U78" i="26"/>
  <c r="U79" i="26"/>
  <c r="U80" i="26"/>
  <c r="U81" i="26"/>
  <c r="U82" i="26"/>
  <c r="U83" i="26"/>
  <c r="U84" i="26"/>
  <c r="U85" i="26"/>
  <c r="U86" i="26"/>
  <c r="U87" i="26"/>
  <c r="U88" i="26"/>
  <c r="U89" i="26"/>
  <c r="U90" i="26"/>
  <c r="U91" i="26"/>
  <c r="U92" i="26"/>
  <c r="U93" i="26"/>
  <c r="U94" i="26"/>
  <c r="U95" i="26"/>
  <c r="U96" i="26"/>
  <c r="U97" i="26"/>
  <c r="U98" i="26"/>
  <c r="U99" i="26"/>
  <c r="U100" i="26"/>
  <c r="U101" i="26"/>
  <c r="U102" i="26"/>
  <c r="U103" i="26"/>
  <c r="U104" i="26"/>
  <c r="U105" i="26"/>
  <c r="U106" i="26"/>
  <c r="U107" i="26"/>
  <c r="U108" i="26"/>
  <c r="U109" i="26"/>
  <c r="U110" i="26"/>
  <c r="U111" i="26"/>
  <c r="U112" i="26"/>
  <c r="U113" i="26"/>
  <c r="U114" i="26"/>
  <c r="U115" i="26"/>
  <c r="U116" i="26"/>
  <c r="U117" i="26"/>
  <c r="U118" i="26"/>
  <c r="U119" i="26"/>
  <c r="U120" i="26"/>
  <c r="U121" i="26"/>
  <c r="U122" i="26"/>
  <c r="U123" i="26"/>
  <c r="U124" i="26"/>
  <c r="U125" i="26"/>
  <c r="U126" i="26"/>
  <c r="U17" i="26"/>
  <c r="C337" i="27" l="1"/>
  <c r="C334" i="27"/>
  <c r="C331" i="27"/>
  <c r="C328" i="27"/>
  <c r="C325" i="27"/>
  <c r="C322" i="27"/>
  <c r="C319" i="27"/>
  <c r="C316" i="27"/>
  <c r="C313" i="27"/>
  <c r="C310" i="27"/>
  <c r="C307" i="27"/>
  <c r="C304" i="27"/>
  <c r="C301" i="27"/>
  <c r="C298" i="27"/>
  <c r="C295" i="27"/>
  <c r="C292" i="27"/>
  <c r="C289" i="27"/>
  <c r="C286" i="27"/>
  <c r="C283" i="27"/>
  <c r="C280" i="27"/>
  <c r="C277" i="27"/>
  <c r="C274" i="27"/>
  <c r="C271" i="27"/>
  <c r="C268" i="27"/>
  <c r="C265" i="27"/>
  <c r="C262" i="27"/>
  <c r="C259" i="27"/>
  <c r="C256" i="27"/>
  <c r="C253" i="27"/>
  <c r="C250" i="27"/>
  <c r="C247" i="27"/>
  <c r="C244" i="27"/>
  <c r="C241" i="27"/>
  <c r="C238" i="27"/>
  <c r="C235" i="27"/>
  <c r="C232" i="27"/>
  <c r="C229" i="27"/>
  <c r="C226" i="27"/>
  <c r="C223" i="27"/>
  <c r="C220" i="27"/>
  <c r="C217" i="27"/>
  <c r="C214" i="27"/>
  <c r="C211" i="27"/>
  <c r="C208" i="27"/>
  <c r="C205" i="27"/>
  <c r="C202" i="27"/>
  <c r="C199" i="27"/>
  <c r="C196" i="27"/>
  <c r="C193" i="27"/>
  <c r="C190" i="27"/>
  <c r="C187" i="27"/>
  <c r="C184" i="27"/>
  <c r="C181" i="27"/>
  <c r="C178" i="27"/>
  <c r="C175" i="27"/>
  <c r="C172" i="27"/>
  <c r="C169" i="27"/>
  <c r="C166" i="27"/>
  <c r="C163" i="27"/>
  <c r="C160" i="27"/>
  <c r="AA6" i="27"/>
  <c r="S337" i="27" l="1"/>
  <c r="S334" i="27"/>
  <c r="S331" i="27"/>
  <c r="S328" i="27"/>
  <c r="S325" i="27"/>
  <c r="S322" i="27"/>
  <c r="S319" i="27"/>
  <c r="S316" i="27"/>
  <c r="S313" i="27"/>
  <c r="S310" i="27"/>
  <c r="S307" i="27"/>
  <c r="S304" i="27"/>
  <c r="S301" i="27"/>
  <c r="S298" i="27"/>
  <c r="S295" i="27"/>
  <c r="S292" i="27"/>
  <c r="S289" i="27"/>
  <c r="S286" i="27"/>
  <c r="S283" i="27"/>
  <c r="S280" i="27"/>
  <c r="S277" i="27"/>
  <c r="S274" i="27"/>
  <c r="S271" i="27"/>
  <c r="S268" i="27"/>
  <c r="S265" i="27"/>
  <c r="S262" i="27"/>
  <c r="S259" i="27"/>
  <c r="S256" i="27"/>
  <c r="S253" i="27"/>
  <c r="S250" i="27"/>
  <c r="S247" i="27"/>
  <c r="S244" i="27"/>
  <c r="S241" i="27"/>
  <c r="S238" i="27"/>
  <c r="S235" i="27"/>
  <c r="S232" i="27"/>
  <c r="S229" i="27"/>
  <c r="S226" i="27"/>
  <c r="S223" i="27"/>
  <c r="S220" i="27"/>
  <c r="S217" i="27"/>
  <c r="S214" i="27"/>
  <c r="S211" i="27"/>
  <c r="S208" i="27"/>
  <c r="S205" i="27"/>
  <c r="S202" i="27"/>
  <c r="S199" i="27"/>
  <c r="S196" i="27"/>
  <c r="S193" i="27"/>
  <c r="S190" i="27"/>
  <c r="S187" i="27"/>
  <c r="S184" i="27"/>
  <c r="S181" i="27"/>
  <c r="S178" i="27"/>
  <c r="S175" i="27"/>
  <c r="S172" i="27"/>
  <c r="S169" i="27"/>
  <c r="S166" i="27"/>
  <c r="S163" i="27"/>
  <c r="S160" i="27"/>
  <c r="R337" i="27"/>
  <c r="R334" i="27"/>
  <c r="R331" i="27"/>
  <c r="R328" i="27"/>
  <c r="R325" i="27"/>
  <c r="R322" i="27"/>
  <c r="R319" i="27"/>
  <c r="R316" i="27"/>
  <c r="R313" i="27"/>
  <c r="R310" i="27"/>
  <c r="R307" i="27"/>
  <c r="R304" i="27"/>
  <c r="R301" i="27"/>
  <c r="R298" i="27"/>
  <c r="R295" i="27"/>
  <c r="R292" i="27"/>
  <c r="R289" i="27"/>
  <c r="R286" i="27"/>
  <c r="R283" i="27"/>
  <c r="R280" i="27"/>
  <c r="R277" i="27"/>
  <c r="R274" i="27"/>
  <c r="R271" i="27"/>
  <c r="R268" i="27"/>
  <c r="R265" i="27"/>
  <c r="R262" i="27"/>
  <c r="R259" i="27"/>
  <c r="R256" i="27"/>
  <c r="R253" i="27"/>
  <c r="R250" i="27"/>
  <c r="R247" i="27"/>
  <c r="R244" i="27"/>
  <c r="R241" i="27"/>
  <c r="R238" i="27"/>
  <c r="R235" i="27"/>
  <c r="R232" i="27"/>
  <c r="R229" i="27"/>
  <c r="R226" i="27"/>
  <c r="R223" i="27"/>
  <c r="R220" i="27"/>
  <c r="R217" i="27"/>
  <c r="R214" i="27"/>
  <c r="R211" i="27"/>
  <c r="R208" i="27"/>
  <c r="R205" i="27"/>
  <c r="R202" i="27"/>
  <c r="R199" i="27"/>
  <c r="R196" i="27"/>
  <c r="R193" i="27"/>
  <c r="R190" i="27"/>
  <c r="R187" i="27"/>
  <c r="R184" i="27"/>
  <c r="R181" i="27"/>
  <c r="R178" i="27"/>
  <c r="R175" i="27"/>
  <c r="R172" i="27"/>
  <c r="R169" i="27"/>
  <c r="R166" i="27"/>
  <c r="R163" i="27"/>
  <c r="R160" i="27"/>
  <c r="P337" i="27"/>
  <c r="P334" i="27"/>
  <c r="P331" i="27"/>
  <c r="P328" i="27"/>
  <c r="P325" i="27"/>
  <c r="P322" i="27"/>
  <c r="P319" i="27"/>
  <c r="P316" i="27"/>
  <c r="P313" i="27"/>
  <c r="P310" i="27"/>
  <c r="P307" i="27"/>
  <c r="P304" i="27"/>
  <c r="P301" i="27"/>
  <c r="P298" i="27"/>
  <c r="P295" i="27"/>
  <c r="P292" i="27"/>
  <c r="P289" i="27"/>
  <c r="P286" i="27"/>
  <c r="P283" i="27"/>
  <c r="P280" i="27"/>
  <c r="P277" i="27"/>
  <c r="P274" i="27"/>
  <c r="P271" i="27"/>
  <c r="P268" i="27"/>
  <c r="P265" i="27"/>
  <c r="P262" i="27"/>
  <c r="P259" i="27"/>
  <c r="P256" i="27"/>
  <c r="P253" i="27"/>
  <c r="P250" i="27"/>
  <c r="P247" i="27"/>
  <c r="P244" i="27"/>
  <c r="P241" i="27"/>
  <c r="P238" i="27"/>
  <c r="P235" i="27"/>
  <c r="P232" i="27"/>
  <c r="P229" i="27"/>
  <c r="P226" i="27"/>
  <c r="P223" i="27"/>
  <c r="P220" i="27"/>
  <c r="P217" i="27"/>
  <c r="P214" i="27"/>
  <c r="P211" i="27"/>
  <c r="P208" i="27"/>
  <c r="P205" i="27"/>
  <c r="P202" i="27"/>
  <c r="P199" i="27"/>
  <c r="P196" i="27"/>
  <c r="P193" i="27"/>
  <c r="P190" i="27"/>
  <c r="P187" i="27"/>
  <c r="P184" i="27"/>
  <c r="P181" i="27"/>
  <c r="P178" i="27"/>
  <c r="P175" i="27"/>
  <c r="P172" i="27"/>
  <c r="P169" i="27"/>
  <c r="P166" i="27"/>
  <c r="P163" i="27"/>
  <c r="P160" i="27"/>
  <c r="O337" i="27"/>
  <c r="O334" i="27"/>
  <c r="O331" i="27"/>
  <c r="O328" i="27"/>
  <c r="O325" i="27"/>
  <c r="O322" i="27"/>
  <c r="O319" i="27"/>
  <c r="O316" i="27"/>
  <c r="O313" i="27"/>
  <c r="O310" i="27"/>
  <c r="O307" i="27"/>
  <c r="O304" i="27"/>
  <c r="O301" i="27"/>
  <c r="O298" i="27"/>
  <c r="O295" i="27"/>
  <c r="O292" i="27"/>
  <c r="O289" i="27"/>
  <c r="O286" i="27"/>
  <c r="O283" i="27"/>
  <c r="O280" i="27"/>
  <c r="O277" i="27"/>
  <c r="O274" i="27"/>
  <c r="O271" i="27"/>
  <c r="O268" i="27"/>
  <c r="O265" i="27"/>
  <c r="O262" i="27"/>
  <c r="O259" i="27"/>
  <c r="O256" i="27"/>
  <c r="O253" i="27"/>
  <c r="O250" i="27"/>
  <c r="O247" i="27"/>
  <c r="O244" i="27"/>
  <c r="O241" i="27"/>
  <c r="O238" i="27"/>
  <c r="O235" i="27"/>
  <c r="O232" i="27"/>
  <c r="O229" i="27"/>
  <c r="O226" i="27"/>
  <c r="O223" i="27"/>
  <c r="O220" i="27"/>
  <c r="O217" i="27"/>
  <c r="O214" i="27"/>
  <c r="O211" i="27"/>
  <c r="O208" i="27"/>
  <c r="O205" i="27"/>
  <c r="O202" i="27"/>
  <c r="O199" i="27"/>
  <c r="O196" i="27"/>
  <c r="O193" i="27"/>
  <c r="O190" i="27"/>
  <c r="O187" i="27"/>
  <c r="O184" i="27"/>
  <c r="O181" i="27"/>
  <c r="O178" i="27"/>
  <c r="O175" i="27"/>
  <c r="O172" i="27"/>
  <c r="O169" i="27"/>
  <c r="O166" i="27"/>
  <c r="O163" i="27"/>
  <c r="O160" i="27"/>
  <c r="O157" i="27"/>
  <c r="M337" i="27"/>
  <c r="M334" i="27"/>
  <c r="M331" i="27"/>
  <c r="M328" i="27"/>
  <c r="M325" i="27"/>
  <c r="M322" i="27"/>
  <c r="M319" i="27"/>
  <c r="M316" i="27"/>
  <c r="M313" i="27"/>
  <c r="M310" i="27"/>
  <c r="M307" i="27"/>
  <c r="M304" i="27"/>
  <c r="M301" i="27"/>
  <c r="M298" i="27"/>
  <c r="M295" i="27"/>
  <c r="M292" i="27"/>
  <c r="M289" i="27"/>
  <c r="M286" i="27"/>
  <c r="M283" i="27"/>
  <c r="M280" i="27"/>
  <c r="M277" i="27"/>
  <c r="M274" i="27"/>
  <c r="M271" i="27"/>
  <c r="M268" i="27"/>
  <c r="M265" i="27"/>
  <c r="M262" i="27"/>
  <c r="M259" i="27"/>
  <c r="M256" i="27"/>
  <c r="M253" i="27"/>
  <c r="M250" i="27"/>
  <c r="M247" i="27"/>
  <c r="M244" i="27"/>
  <c r="M241" i="27"/>
  <c r="M238" i="27"/>
  <c r="M235" i="27"/>
  <c r="M232" i="27"/>
  <c r="M229" i="27"/>
  <c r="M226" i="27"/>
  <c r="M223" i="27"/>
  <c r="M220" i="27"/>
  <c r="M217" i="27"/>
  <c r="M214" i="27"/>
  <c r="M211" i="27"/>
  <c r="M208" i="27"/>
  <c r="M205" i="27"/>
  <c r="M202" i="27"/>
  <c r="M199" i="27"/>
  <c r="M196" i="27"/>
  <c r="M193" i="27"/>
  <c r="M190" i="27"/>
  <c r="M187" i="27"/>
  <c r="M184" i="27"/>
  <c r="M181" i="27"/>
  <c r="M178" i="27"/>
  <c r="M175" i="27"/>
  <c r="M172" i="27"/>
  <c r="M169" i="27"/>
  <c r="M166" i="27"/>
  <c r="M163" i="27"/>
  <c r="M160" i="27"/>
  <c r="K337" i="27"/>
  <c r="K334" i="27"/>
  <c r="K331" i="27"/>
  <c r="K328" i="27"/>
  <c r="K325" i="27"/>
  <c r="K322" i="27"/>
  <c r="K319" i="27"/>
  <c r="K316" i="27"/>
  <c r="K313" i="27"/>
  <c r="K310" i="27"/>
  <c r="K307" i="27"/>
  <c r="K304" i="27"/>
  <c r="K301" i="27"/>
  <c r="K298" i="27"/>
  <c r="K295" i="27"/>
  <c r="K292" i="27"/>
  <c r="K289" i="27"/>
  <c r="K286" i="27"/>
  <c r="K283" i="27"/>
  <c r="K280" i="27"/>
  <c r="K277" i="27"/>
  <c r="K274" i="27"/>
  <c r="K271" i="27"/>
  <c r="K268" i="27"/>
  <c r="K265" i="27"/>
  <c r="K262" i="27"/>
  <c r="K259" i="27"/>
  <c r="K256" i="27"/>
  <c r="K253" i="27"/>
  <c r="K250" i="27"/>
  <c r="K247" i="27"/>
  <c r="K244" i="27"/>
  <c r="K241" i="27"/>
  <c r="K238" i="27"/>
  <c r="K235" i="27"/>
  <c r="K232" i="27"/>
  <c r="K229" i="27"/>
  <c r="K226" i="27"/>
  <c r="K223" i="27"/>
  <c r="K220" i="27"/>
  <c r="K217" i="27"/>
  <c r="K214" i="27"/>
  <c r="K211" i="27"/>
  <c r="K208" i="27"/>
  <c r="K205" i="27"/>
  <c r="K202" i="27"/>
  <c r="K199" i="27"/>
  <c r="K196" i="27"/>
  <c r="K193" i="27"/>
  <c r="K190" i="27"/>
  <c r="K187" i="27"/>
  <c r="K184" i="27"/>
  <c r="K181" i="27"/>
  <c r="K178" i="27"/>
  <c r="K175" i="27"/>
  <c r="K172" i="27"/>
  <c r="K169" i="27"/>
  <c r="K166" i="27"/>
  <c r="K163" i="27"/>
  <c r="K160" i="27"/>
  <c r="H160" i="27"/>
  <c r="H337" i="27"/>
  <c r="H334" i="27"/>
  <c r="H331" i="27"/>
  <c r="H328" i="27"/>
  <c r="H325" i="27"/>
  <c r="H322" i="27"/>
  <c r="H319" i="27"/>
  <c r="H316" i="27"/>
  <c r="H313" i="27"/>
  <c r="H310" i="27"/>
  <c r="H307" i="27"/>
  <c r="H304" i="27"/>
  <c r="H301" i="27"/>
  <c r="H298" i="27"/>
  <c r="H295" i="27"/>
  <c r="H292" i="27"/>
  <c r="H289" i="27"/>
  <c r="H286" i="27"/>
  <c r="H283" i="27"/>
  <c r="H280" i="27"/>
  <c r="H277" i="27"/>
  <c r="H274" i="27"/>
  <c r="H271" i="27"/>
  <c r="H268" i="27"/>
  <c r="H265" i="27"/>
  <c r="H262" i="27"/>
  <c r="H259" i="27"/>
  <c r="H256" i="27"/>
  <c r="H253" i="27"/>
  <c r="H250" i="27"/>
  <c r="H247" i="27"/>
  <c r="H244" i="27"/>
  <c r="H241" i="27"/>
  <c r="H238" i="27"/>
  <c r="H235" i="27"/>
  <c r="H232" i="27"/>
  <c r="H229" i="27"/>
  <c r="H226" i="27"/>
  <c r="H223" i="27"/>
  <c r="H220" i="27"/>
  <c r="H217" i="27"/>
  <c r="H214" i="27"/>
  <c r="H211" i="27"/>
  <c r="H208" i="27"/>
  <c r="H205" i="27"/>
  <c r="H202" i="27"/>
  <c r="H199" i="27"/>
  <c r="H196" i="27"/>
  <c r="H193" i="27"/>
  <c r="H190" i="27"/>
  <c r="H187" i="27"/>
  <c r="H184" i="27"/>
  <c r="H181" i="27"/>
  <c r="H178" i="27"/>
  <c r="H175" i="27"/>
  <c r="H172" i="27"/>
  <c r="H169" i="27"/>
  <c r="H166" i="27"/>
  <c r="H163" i="27"/>
  <c r="S157" i="27"/>
  <c r="R157" i="27"/>
  <c r="P157" i="27"/>
  <c r="K157" i="27"/>
  <c r="H157" i="27"/>
  <c r="C157" i="27"/>
  <c r="E157" i="27"/>
  <c r="E337" i="27"/>
  <c r="E334" i="27"/>
  <c r="E331" i="27"/>
  <c r="E328" i="27"/>
  <c r="E325" i="27"/>
  <c r="E322" i="27"/>
  <c r="E319" i="27"/>
  <c r="E316" i="27"/>
  <c r="E313" i="27"/>
  <c r="E310" i="27"/>
  <c r="E307" i="27"/>
  <c r="E304" i="27"/>
  <c r="E301" i="27"/>
  <c r="E298" i="27"/>
  <c r="E295" i="27"/>
  <c r="E292" i="27"/>
  <c r="E289" i="27"/>
  <c r="E286" i="27"/>
  <c r="E283" i="27"/>
  <c r="E280" i="27"/>
  <c r="E277" i="27"/>
  <c r="E274" i="27"/>
  <c r="E271" i="27"/>
  <c r="E268" i="27"/>
  <c r="E265" i="27"/>
  <c r="E262" i="27"/>
  <c r="E259" i="27"/>
  <c r="E256" i="27"/>
  <c r="E253" i="27"/>
  <c r="E250" i="27"/>
  <c r="E247" i="27"/>
  <c r="E244" i="27"/>
  <c r="E241" i="27"/>
  <c r="E238" i="27"/>
  <c r="E235" i="27"/>
  <c r="E232" i="27"/>
  <c r="E229" i="27"/>
  <c r="E226" i="27"/>
  <c r="E223" i="27"/>
  <c r="E220" i="27"/>
  <c r="E217" i="27"/>
  <c r="E214" i="27"/>
  <c r="E211" i="27"/>
  <c r="E208" i="27"/>
  <c r="E205" i="27"/>
  <c r="E202" i="27"/>
  <c r="E199" i="27"/>
  <c r="E196" i="27"/>
  <c r="E193" i="27"/>
  <c r="E190" i="27"/>
  <c r="E187" i="27"/>
  <c r="E184" i="27"/>
  <c r="E181" i="27"/>
  <c r="E178" i="27"/>
  <c r="E175" i="27"/>
  <c r="E172" i="27"/>
  <c r="E169" i="27"/>
  <c r="E166" i="27"/>
  <c r="E163" i="27"/>
  <c r="E160" i="27"/>
  <c r="F337" i="27"/>
  <c r="F334" i="27"/>
  <c r="F331" i="27"/>
  <c r="F328" i="27"/>
  <c r="F325" i="27"/>
  <c r="F322" i="27"/>
  <c r="F319" i="27"/>
  <c r="F316" i="27"/>
  <c r="F313" i="27"/>
  <c r="F310" i="27"/>
  <c r="F307" i="27"/>
  <c r="F304" i="27"/>
  <c r="F301" i="27"/>
  <c r="F298" i="27"/>
  <c r="F295" i="27"/>
  <c r="F292" i="27"/>
  <c r="F289" i="27"/>
  <c r="F286" i="27"/>
  <c r="F283" i="27"/>
  <c r="F280" i="27"/>
  <c r="F277" i="27"/>
  <c r="F274" i="27"/>
  <c r="F271" i="27"/>
  <c r="F268" i="27"/>
  <c r="F265" i="27"/>
  <c r="F262" i="27"/>
  <c r="F259" i="27"/>
  <c r="F256" i="27"/>
  <c r="F253" i="27"/>
  <c r="F250" i="27"/>
  <c r="F247" i="27"/>
  <c r="F244" i="27"/>
  <c r="F241" i="27"/>
  <c r="F238" i="27"/>
  <c r="F235" i="27"/>
  <c r="F232" i="27"/>
  <c r="F229" i="27"/>
  <c r="F226" i="27"/>
  <c r="F223" i="27"/>
  <c r="F220" i="27"/>
  <c r="F217" i="27"/>
  <c r="F214" i="27"/>
  <c r="F211" i="27"/>
  <c r="F208" i="27"/>
  <c r="F205" i="27"/>
  <c r="F202" i="27"/>
  <c r="F199" i="27"/>
  <c r="F196" i="27"/>
  <c r="F193" i="27"/>
  <c r="F190" i="27"/>
  <c r="F187" i="27"/>
  <c r="F184" i="27"/>
  <c r="F181" i="27"/>
  <c r="F178" i="27"/>
  <c r="F175" i="27"/>
  <c r="F172" i="27"/>
  <c r="F169" i="27"/>
  <c r="F166" i="27"/>
  <c r="F163" i="27"/>
  <c r="F160" i="27"/>
  <c r="B338" i="27"/>
  <c r="B337" i="27"/>
  <c r="B335" i="27"/>
  <c r="B334" i="27"/>
  <c r="B332" i="27"/>
  <c r="B331" i="27"/>
  <c r="B329" i="27"/>
  <c r="B328" i="27"/>
  <c r="B326" i="27"/>
  <c r="B325" i="27"/>
  <c r="B323" i="27"/>
  <c r="B322" i="27"/>
  <c r="B320" i="27"/>
  <c r="B319" i="27"/>
  <c r="B317" i="27"/>
  <c r="B316" i="27"/>
  <c r="B314" i="27"/>
  <c r="B313" i="27"/>
  <c r="B311" i="27"/>
  <c r="B310" i="27"/>
  <c r="B308" i="27"/>
  <c r="B307" i="27"/>
  <c r="B305" i="27"/>
  <c r="B304" i="27"/>
  <c r="B302" i="27"/>
  <c r="B301" i="27"/>
  <c r="B299" i="27"/>
  <c r="B298" i="27"/>
  <c r="B296" i="27"/>
  <c r="B295" i="27"/>
  <c r="B293" i="27"/>
  <c r="B292" i="27"/>
  <c r="B290" i="27"/>
  <c r="B289" i="27"/>
  <c r="B287" i="27"/>
  <c r="B286" i="27"/>
  <c r="B284" i="27"/>
  <c r="B283" i="27"/>
  <c r="B281" i="27"/>
  <c r="B280" i="27"/>
  <c r="B278" i="27"/>
  <c r="B277" i="27"/>
  <c r="B275" i="27"/>
  <c r="B274" i="27"/>
  <c r="B272" i="27"/>
  <c r="B271" i="27"/>
  <c r="B269" i="27"/>
  <c r="B268" i="27"/>
  <c r="B266" i="27"/>
  <c r="B265" i="27"/>
  <c r="B263" i="27"/>
  <c r="B262" i="27"/>
  <c r="B260" i="27"/>
  <c r="B259" i="27"/>
  <c r="B257" i="27"/>
  <c r="B256" i="27"/>
  <c r="B254" i="27"/>
  <c r="B253" i="27"/>
  <c r="B251" i="27"/>
  <c r="B250" i="27"/>
  <c r="B248" i="27"/>
  <c r="B247" i="27"/>
  <c r="B245" i="27"/>
  <c r="B244" i="27"/>
  <c r="B242" i="27"/>
  <c r="B241" i="27"/>
  <c r="B239" i="27"/>
  <c r="B238" i="27"/>
  <c r="B236" i="27"/>
  <c r="B235" i="27"/>
  <c r="B233" i="27"/>
  <c r="B232" i="27"/>
  <c r="B230" i="27"/>
  <c r="B229" i="27"/>
  <c r="B227" i="27"/>
  <c r="B226" i="27"/>
  <c r="B224" i="27"/>
  <c r="B223" i="27"/>
  <c r="B221" i="27"/>
  <c r="B220" i="27"/>
  <c r="B218" i="27"/>
  <c r="B217" i="27"/>
  <c r="B215" i="27"/>
  <c r="B214" i="27"/>
  <c r="B212" i="27"/>
  <c r="B211" i="27"/>
  <c r="B209" i="27"/>
  <c r="B208" i="27"/>
  <c r="B206" i="27"/>
  <c r="B205" i="27"/>
  <c r="B203" i="27"/>
  <c r="B202" i="27"/>
  <c r="B200" i="27"/>
  <c r="B199" i="27"/>
  <c r="B197" i="27"/>
  <c r="B196" i="27"/>
  <c r="B194" i="27"/>
  <c r="B193" i="27"/>
  <c r="B191" i="27"/>
  <c r="B190" i="27"/>
  <c r="B188" i="27"/>
  <c r="B187" i="27"/>
  <c r="B185" i="27"/>
  <c r="B184" i="27"/>
  <c r="B182" i="27"/>
  <c r="B181" i="27"/>
  <c r="B179" i="27"/>
  <c r="B178" i="27"/>
  <c r="B176" i="27"/>
  <c r="B175" i="27"/>
  <c r="B173" i="27"/>
  <c r="B172" i="27"/>
  <c r="B170" i="27"/>
  <c r="B169" i="27"/>
  <c r="B167" i="27"/>
  <c r="B166" i="27"/>
  <c r="B164" i="27"/>
  <c r="B163" i="27"/>
  <c r="B161" i="27"/>
  <c r="B158" i="27"/>
  <c r="B160" i="27"/>
  <c r="B157" i="27"/>
  <c r="A2" i="27"/>
  <c r="E1" i="27"/>
  <c r="Q67" i="26"/>
  <c r="X67" i="26" s="1"/>
  <c r="S67" i="26"/>
  <c r="Q68" i="26"/>
  <c r="X68" i="26" s="1"/>
  <c r="V68" i="26" s="1"/>
  <c r="S68" i="26"/>
  <c r="Q69" i="26"/>
  <c r="X69" i="26" s="1"/>
  <c r="V69" i="26" s="1"/>
  <c r="T69" i="26"/>
  <c r="Q70" i="26"/>
  <c r="X70" i="26" s="1"/>
  <c r="V70" i="26" s="1"/>
  <c r="Q71" i="26"/>
  <c r="X71" i="26" s="1"/>
  <c r="V71" i="26" s="1"/>
  <c r="S71" i="26"/>
  <c r="Q72" i="26"/>
  <c r="X72" i="26" s="1"/>
  <c r="W72" i="26" s="1"/>
  <c r="T72" i="26"/>
  <c r="Q73" i="26"/>
  <c r="X73" i="26" s="1"/>
  <c r="V73" i="26" s="1"/>
  <c r="T73" i="26"/>
  <c r="Q74" i="26"/>
  <c r="X74" i="26" s="1"/>
  <c r="V74" i="26" s="1"/>
  <c r="S74" i="26"/>
  <c r="Q75" i="26"/>
  <c r="X75" i="26" s="1"/>
  <c r="T75" i="26"/>
  <c r="Q76" i="26"/>
  <c r="X76" i="26" s="1"/>
  <c r="V76" i="26" s="1"/>
  <c r="S76" i="26"/>
  <c r="Q77" i="26"/>
  <c r="X77" i="26" s="1"/>
  <c r="V77" i="26" s="1"/>
  <c r="S77" i="26"/>
  <c r="Q78" i="26"/>
  <c r="X78" i="26" s="1"/>
  <c r="W78" i="26" s="1"/>
  <c r="Q79" i="26"/>
  <c r="X79" i="26" s="1"/>
  <c r="S79" i="26"/>
  <c r="Q80" i="26"/>
  <c r="X80" i="26" s="1"/>
  <c r="V80" i="26" s="1"/>
  <c r="T80" i="26"/>
  <c r="Q81" i="26"/>
  <c r="X81" i="26" s="1"/>
  <c r="V81" i="26" s="1"/>
  <c r="T81" i="26"/>
  <c r="Q82" i="26"/>
  <c r="X82" i="26" s="1"/>
  <c r="V82" i="26" s="1"/>
  <c r="Q83" i="26"/>
  <c r="X83" i="26" s="1"/>
  <c r="V83" i="26" s="1"/>
  <c r="S83" i="26"/>
  <c r="Q84" i="26"/>
  <c r="X84" i="26" s="1"/>
  <c r="W84" i="26" s="1"/>
  <c r="S84" i="26"/>
  <c r="Q85" i="26"/>
  <c r="X85" i="26" s="1"/>
  <c r="V85" i="26" s="1"/>
  <c r="S85" i="26"/>
  <c r="Q86" i="26"/>
  <c r="X86" i="26" s="1"/>
  <c r="V86" i="26" s="1"/>
  <c r="T86" i="26"/>
  <c r="Q87" i="26"/>
  <c r="X87" i="26" s="1"/>
  <c r="T87" i="26"/>
  <c r="Q88" i="26"/>
  <c r="X88" i="26" s="1"/>
  <c r="V88" i="26" s="1"/>
  <c r="S88" i="26"/>
  <c r="Q89" i="26"/>
  <c r="X89" i="26" s="1"/>
  <c r="V89" i="26" s="1"/>
  <c r="S89" i="26"/>
  <c r="Q90" i="26"/>
  <c r="X90" i="26" s="1"/>
  <c r="W90" i="26" s="1"/>
  <c r="Q91" i="26"/>
  <c r="X91" i="26" s="1"/>
  <c r="S91" i="26"/>
  <c r="Q92" i="26"/>
  <c r="X92" i="26" s="1"/>
  <c r="V92" i="26" s="1"/>
  <c r="T92" i="26"/>
  <c r="Q93" i="26"/>
  <c r="X93" i="26" s="1"/>
  <c r="V93" i="26" s="1"/>
  <c r="T93" i="26"/>
  <c r="Q94" i="26"/>
  <c r="X94" i="26" s="1"/>
  <c r="V94" i="26" s="1"/>
  <c r="Q95" i="26"/>
  <c r="X95" i="26" s="1"/>
  <c r="W95" i="26" s="1"/>
  <c r="S95" i="26"/>
  <c r="Q96" i="26"/>
  <c r="X96" i="26" s="1"/>
  <c r="W96" i="26" s="1"/>
  <c r="S96" i="26"/>
  <c r="Q97" i="26"/>
  <c r="X97" i="26" s="1"/>
  <c r="V97" i="26" s="1"/>
  <c r="S97" i="26"/>
  <c r="Q98" i="26"/>
  <c r="X98" i="26" s="1"/>
  <c r="W98" i="26" s="1"/>
  <c r="T98" i="26"/>
  <c r="Q99" i="26"/>
  <c r="X99" i="26" s="1"/>
  <c r="T99" i="26"/>
  <c r="Q100" i="26"/>
  <c r="X100" i="26" s="1"/>
  <c r="V100" i="26" s="1"/>
  <c r="S100" i="26"/>
  <c r="Q101" i="26"/>
  <c r="X101" i="26" s="1"/>
  <c r="V101" i="26" s="1"/>
  <c r="T101" i="26"/>
  <c r="Q102" i="26"/>
  <c r="X102" i="26" s="1"/>
  <c r="W102" i="26" s="1"/>
  <c r="Q103" i="26"/>
  <c r="X103" i="26" s="1"/>
  <c r="S103" i="26"/>
  <c r="Q104" i="26"/>
  <c r="X104" i="26" s="1"/>
  <c r="V104" i="26" s="1"/>
  <c r="S104" i="26"/>
  <c r="Q105" i="26"/>
  <c r="X105" i="26" s="1"/>
  <c r="W105" i="26" s="1"/>
  <c r="T105" i="26"/>
  <c r="Q106" i="26"/>
  <c r="X106" i="26" s="1"/>
  <c r="V106" i="26" s="1"/>
  <c r="Q107" i="26"/>
  <c r="X107" i="26" s="1"/>
  <c r="W107" i="26" s="1"/>
  <c r="S107" i="26"/>
  <c r="Q108" i="26"/>
  <c r="X108" i="26" s="1"/>
  <c r="W108" i="26" s="1"/>
  <c r="S108" i="26"/>
  <c r="Q109" i="26"/>
  <c r="X109" i="26" s="1"/>
  <c r="V109" i="26" s="1"/>
  <c r="S109" i="26"/>
  <c r="Q110" i="26"/>
  <c r="X110" i="26" s="1"/>
  <c r="W110" i="26" s="1"/>
  <c r="T110" i="26"/>
  <c r="Q111" i="26"/>
  <c r="X111" i="26" s="1"/>
  <c r="V111" i="26" s="1"/>
  <c r="T111" i="26"/>
  <c r="Q112" i="26"/>
  <c r="X112" i="26" s="1"/>
  <c r="V112" i="26" s="1"/>
  <c r="S112" i="26"/>
  <c r="Q113" i="26"/>
  <c r="X113" i="26" s="1"/>
  <c r="V113" i="26" s="1"/>
  <c r="T113" i="26"/>
  <c r="Q114" i="26"/>
  <c r="X114" i="26" s="1"/>
  <c r="W114" i="26" s="1"/>
  <c r="S114" i="26"/>
  <c r="Q115" i="26"/>
  <c r="X115" i="26" s="1"/>
  <c r="T115" i="26"/>
  <c r="Q116" i="26"/>
  <c r="X116" i="26" s="1"/>
  <c r="V116" i="26" s="1"/>
  <c r="S116" i="26"/>
  <c r="Q117" i="26"/>
  <c r="X117" i="26" s="1"/>
  <c r="V117" i="26" s="1"/>
  <c r="T117" i="26"/>
  <c r="Q118" i="26"/>
  <c r="X118" i="26" s="1"/>
  <c r="V118" i="26" s="1"/>
  <c r="Q119" i="26"/>
  <c r="X119" i="26" s="1"/>
  <c r="V119" i="26" s="1"/>
  <c r="S119" i="26"/>
  <c r="Q120" i="26"/>
  <c r="X120" i="26" s="1"/>
  <c r="W120" i="26" s="1"/>
  <c r="S120" i="26"/>
  <c r="Q121" i="26"/>
  <c r="X121" i="26" s="1"/>
  <c r="V121" i="26" s="1"/>
  <c r="T121" i="26"/>
  <c r="Q122" i="26"/>
  <c r="X122" i="26" s="1"/>
  <c r="W122" i="26" s="1"/>
  <c r="S122" i="26"/>
  <c r="Q123" i="26"/>
  <c r="X123" i="26" s="1"/>
  <c r="V123" i="26" s="1"/>
  <c r="T123" i="26"/>
  <c r="Q124" i="26"/>
  <c r="X124" i="26" s="1"/>
  <c r="W124" i="26" s="1"/>
  <c r="S124" i="26"/>
  <c r="Q125" i="26"/>
  <c r="X125" i="26" s="1"/>
  <c r="W125" i="26" s="1"/>
  <c r="T125" i="26"/>
  <c r="Q126" i="26"/>
  <c r="X126" i="26" s="1"/>
  <c r="W126" i="26" s="1"/>
  <c r="S126" i="26"/>
  <c r="M157" i="27"/>
  <c r="M154" i="27"/>
  <c r="M151" i="27"/>
  <c r="M148" i="27"/>
  <c r="M145" i="27"/>
  <c r="M142" i="27"/>
  <c r="M139" i="27"/>
  <c r="M136" i="27"/>
  <c r="M133" i="27"/>
  <c r="M130" i="27"/>
  <c r="M127" i="27"/>
  <c r="M124" i="27"/>
  <c r="M121" i="27"/>
  <c r="M118" i="27"/>
  <c r="M115" i="27"/>
  <c r="M112" i="27"/>
  <c r="M109" i="27"/>
  <c r="M106" i="27"/>
  <c r="M103" i="27"/>
  <c r="M100" i="27"/>
  <c r="M97" i="27"/>
  <c r="M94" i="27"/>
  <c r="M91" i="27"/>
  <c r="M88" i="27"/>
  <c r="M85" i="27"/>
  <c r="M82" i="27"/>
  <c r="M79" i="27"/>
  <c r="M76" i="27"/>
  <c r="M73" i="27"/>
  <c r="M70" i="27"/>
  <c r="M67" i="27"/>
  <c r="M64" i="27"/>
  <c r="M61" i="27"/>
  <c r="M58" i="27"/>
  <c r="M55" i="27"/>
  <c r="M52" i="27"/>
  <c r="M49" i="27"/>
  <c r="M46" i="27"/>
  <c r="M43" i="27"/>
  <c r="M40" i="27"/>
  <c r="M37" i="27"/>
  <c r="M34" i="27"/>
  <c r="M31" i="27"/>
  <c r="M28" i="27"/>
  <c r="M25" i="27"/>
  <c r="M22" i="27"/>
  <c r="M19" i="27"/>
  <c r="M16" i="27"/>
  <c r="M13" i="27"/>
  <c r="M10" i="27"/>
  <c r="S154" i="27"/>
  <c r="S151" i="27"/>
  <c r="S148" i="27"/>
  <c r="S145" i="27"/>
  <c r="S142" i="27"/>
  <c r="S139" i="27"/>
  <c r="S136" i="27"/>
  <c r="S133" i="27"/>
  <c r="S130" i="27"/>
  <c r="R154" i="27"/>
  <c r="R151" i="27"/>
  <c r="R148" i="27"/>
  <c r="R145" i="27"/>
  <c r="R142" i="27"/>
  <c r="R139" i="27"/>
  <c r="R136" i="27"/>
  <c r="R133" i="27"/>
  <c r="R130" i="27"/>
  <c r="P154" i="27"/>
  <c r="P151" i="27"/>
  <c r="P148" i="27"/>
  <c r="P145" i="27"/>
  <c r="P142" i="27"/>
  <c r="P139" i="27"/>
  <c r="P136" i="27"/>
  <c r="P133" i="27"/>
  <c r="P130" i="27"/>
  <c r="O154" i="27"/>
  <c r="O151" i="27"/>
  <c r="O148" i="27"/>
  <c r="O145" i="27"/>
  <c r="O142" i="27"/>
  <c r="O139" i="27"/>
  <c r="O136" i="27"/>
  <c r="O133" i="27"/>
  <c r="O130" i="27"/>
  <c r="K154" i="27"/>
  <c r="K151" i="27"/>
  <c r="K148" i="27"/>
  <c r="K145" i="27"/>
  <c r="K142" i="27"/>
  <c r="K139" i="27"/>
  <c r="K136" i="27"/>
  <c r="K133" i="27"/>
  <c r="K130" i="27"/>
  <c r="K127" i="27"/>
  <c r="H154" i="27"/>
  <c r="H151" i="27"/>
  <c r="H148" i="27"/>
  <c r="H145" i="27"/>
  <c r="H142" i="27"/>
  <c r="H139" i="27"/>
  <c r="H136" i="27"/>
  <c r="H133" i="27"/>
  <c r="H130" i="27"/>
  <c r="F157" i="27"/>
  <c r="F154" i="27"/>
  <c r="F151" i="27"/>
  <c r="F148" i="27"/>
  <c r="F145" i="27"/>
  <c r="F142" i="27"/>
  <c r="F139" i="27"/>
  <c r="F136" i="27"/>
  <c r="F133" i="27"/>
  <c r="F130" i="27"/>
  <c r="E154" i="27"/>
  <c r="E151" i="27"/>
  <c r="E148" i="27"/>
  <c r="E145" i="27"/>
  <c r="E142" i="27"/>
  <c r="E139" i="27"/>
  <c r="E136" i="27"/>
  <c r="E133" i="27"/>
  <c r="E130" i="27"/>
  <c r="C154" i="27"/>
  <c r="C151" i="27"/>
  <c r="C148" i="27"/>
  <c r="C145" i="27"/>
  <c r="C142" i="27"/>
  <c r="C139" i="27"/>
  <c r="C136" i="27"/>
  <c r="C133" i="27"/>
  <c r="C130" i="27"/>
  <c r="B155" i="27"/>
  <c r="B154" i="27"/>
  <c r="B152" i="27"/>
  <c r="B151" i="27"/>
  <c r="B149" i="27"/>
  <c r="B148" i="27"/>
  <c r="B146" i="27"/>
  <c r="B145" i="27"/>
  <c r="B143" i="27"/>
  <c r="B142" i="27"/>
  <c r="B139" i="27"/>
  <c r="B136" i="27"/>
  <c r="B133" i="27"/>
  <c r="B130" i="27"/>
  <c r="B140" i="27"/>
  <c r="B137" i="27"/>
  <c r="B134" i="27"/>
  <c r="B131" i="27"/>
  <c r="Q19" i="26"/>
  <c r="X19" i="26" s="1"/>
  <c r="W19" i="26" s="1"/>
  <c r="N133" i="27" l="1"/>
  <c r="N184" i="27"/>
  <c r="N331" i="27"/>
  <c r="N226" i="27"/>
  <c r="N301" i="27"/>
  <c r="N157" i="27"/>
  <c r="N295" i="27"/>
  <c r="N190" i="27"/>
  <c r="N160" i="27"/>
  <c r="N148" i="27"/>
  <c r="N163" i="27"/>
  <c r="N151" i="27"/>
  <c r="N166" i="27"/>
  <c r="N202" i="27"/>
  <c r="N238" i="27"/>
  <c r="N274" i="27"/>
  <c r="N310" i="27"/>
  <c r="N328" i="27"/>
  <c r="N193" i="27"/>
  <c r="N304" i="27"/>
  <c r="N199" i="27"/>
  <c r="N154" i="27"/>
  <c r="N169" i="27"/>
  <c r="N205" i="27"/>
  <c r="N241" i="27"/>
  <c r="N277" i="27"/>
  <c r="N313" i="27"/>
  <c r="N220" i="27"/>
  <c r="N223" i="27"/>
  <c r="N334" i="27"/>
  <c r="N142" i="27"/>
  <c r="N337" i="27"/>
  <c r="N232" i="27"/>
  <c r="N271" i="27"/>
  <c r="N172" i="27"/>
  <c r="N208" i="27"/>
  <c r="N244" i="27"/>
  <c r="N280" i="27"/>
  <c r="N316" i="27"/>
  <c r="N256" i="27"/>
  <c r="N136" i="27"/>
  <c r="N187" i="27"/>
  <c r="N298" i="27"/>
  <c r="N265" i="27"/>
  <c r="N268" i="27"/>
  <c r="N175" i="27"/>
  <c r="N211" i="27"/>
  <c r="N247" i="27"/>
  <c r="N283" i="27"/>
  <c r="N319" i="27"/>
  <c r="N262" i="27"/>
  <c r="N229" i="27"/>
  <c r="N145" i="27"/>
  <c r="N307" i="27"/>
  <c r="N178" i="27"/>
  <c r="N214" i="27"/>
  <c r="N250" i="27"/>
  <c r="N286" i="27"/>
  <c r="N322" i="27"/>
  <c r="N292" i="27"/>
  <c r="N259" i="27"/>
  <c r="N139" i="27"/>
  <c r="N196" i="27"/>
  <c r="N235" i="27"/>
  <c r="N130" i="27"/>
  <c r="N181" i="27"/>
  <c r="N217" i="27"/>
  <c r="N253" i="27"/>
  <c r="N289" i="27"/>
  <c r="N325" i="27"/>
  <c r="Z139" i="27"/>
  <c r="Y139" i="27" s="1"/>
  <c r="Z193" i="27"/>
  <c r="Y193" i="27" s="1"/>
  <c r="Z229" i="27"/>
  <c r="Y229" i="27" s="1"/>
  <c r="Z265" i="27"/>
  <c r="Y265" i="27" s="1"/>
  <c r="Z301" i="27"/>
  <c r="Y301" i="27" s="1"/>
  <c r="Z337" i="27"/>
  <c r="Y337" i="27" s="1"/>
  <c r="Z160" i="27"/>
  <c r="Y160" i="27" s="1"/>
  <c r="Z196" i="27"/>
  <c r="Y196" i="27" s="1"/>
  <c r="Z232" i="27"/>
  <c r="Y232" i="27" s="1"/>
  <c r="Z268" i="27"/>
  <c r="Y268" i="27" s="1"/>
  <c r="Z304" i="27"/>
  <c r="Y304" i="27" s="1"/>
  <c r="Z130" i="27"/>
  <c r="Y130" i="27" s="1"/>
  <c r="Z163" i="27"/>
  <c r="Y163" i="27" s="1"/>
  <c r="Z199" i="27"/>
  <c r="Y199" i="27" s="1"/>
  <c r="Z235" i="27"/>
  <c r="Y235" i="27" s="1"/>
  <c r="Z271" i="27"/>
  <c r="Y271" i="27" s="1"/>
  <c r="Z307" i="27"/>
  <c r="Y307" i="27" s="1"/>
  <c r="Z157" i="27"/>
  <c r="Y157" i="27" s="1"/>
  <c r="Z133" i="27"/>
  <c r="Y133" i="27" s="1"/>
  <c r="Z166" i="27"/>
  <c r="Y166" i="27" s="1"/>
  <c r="Z202" i="27"/>
  <c r="Y202" i="27" s="1"/>
  <c r="Z238" i="27"/>
  <c r="Y238" i="27" s="1"/>
  <c r="Z274" i="27"/>
  <c r="Y274" i="27" s="1"/>
  <c r="Z310" i="27"/>
  <c r="Y310" i="27" s="1"/>
  <c r="Z136" i="27"/>
  <c r="Y136" i="27" s="1"/>
  <c r="Z169" i="27"/>
  <c r="Y169" i="27" s="1"/>
  <c r="Z205" i="27"/>
  <c r="Y205" i="27" s="1"/>
  <c r="Z277" i="27"/>
  <c r="Y277" i="27" s="1"/>
  <c r="Z313" i="27"/>
  <c r="Y313" i="27" s="1"/>
  <c r="Z172" i="27"/>
  <c r="Y172" i="27" s="1"/>
  <c r="Z175" i="27"/>
  <c r="Y175" i="27" s="1"/>
  <c r="Z247" i="27"/>
  <c r="Y247" i="27" s="1"/>
  <c r="Z145" i="27"/>
  <c r="Y145" i="27" s="1"/>
  <c r="Z214" i="27"/>
  <c r="Y214" i="27" s="1"/>
  <c r="Z322" i="27"/>
  <c r="Y322" i="27" s="1"/>
  <c r="Z181" i="27"/>
  <c r="Y181" i="27" s="1"/>
  <c r="Z217" i="27"/>
  <c r="Y217" i="27" s="1"/>
  <c r="Z253" i="27"/>
  <c r="Y253" i="27" s="1"/>
  <c r="Z289" i="27"/>
  <c r="Y289" i="27" s="1"/>
  <c r="Z325" i="27"/>
  <c r="Y325" i="27" s="1"/>
  <c r="Z151" i="27"/>
  <c r="Y151" i="27" s="1"/>
  <c r="Z184" i="27"/>
  <c r="Y184" i="27" s="1"/>
  <c r="Z220" i="27"/>
  <c r="Y220" i="27" s="1"/>
  <c r="Z256" i="27"/>
  <c r="Y256" i="27" s="1"/>
  <c r="Z292" i="27"/>
  <c r="Y292" i="27" s="1"/>
  <c r="Z328" i="27"/>
  <c r="Y328" i="27" s="1"/>
  <c r="Z250" i="27"/>
  <c r="Y250" i="27" s="1"/>
  <c r="Z187" i="27"/>
  <c r="Y187" i="27" s="1"/>
  <c r="Z223" i="27"/>
  <c r="Y223" i="27" s="1"/>
  <c r="Z259" i="27"/>
  <c r="Y259" i="27" s="1"/>
  <c r="Z295" i="27"/>
  <c r="Y295" i="27" s="1"/>
  <c r="Z331" i="27"/>
  <c r="Y331" i="27" s="1"/>
  <c r="Z241" i="27"/>
  <c r="Y241" i="27" s="1"/>
  <c r="Z208" i="27"/>
  <c r="Y208" i="27" s="1"/>
  <c r="Z244" i="27"/>
  <c r="Y244" i="27" s="1"/>
  <c r="Z280" i="27"/>
  <c r="Y280" i="27" s="1"/>
  <c r="Z316" i="27"/>
  <c r="Y316" i="27" s="1"/>
  <c r="Z142" i="27"/>
  <c r="Y142" i="27" s="1"/>
  <c r="Z211" i="27"/>
  <c r="Y211" i="27" s="1"/>
  <c r="Z283" i="27"/>
  <c r="Y283" i="27" s="1"/>
  <c r="Z319" i="27"/>
  <c r="Y319" i="27" s="1"/>
  <c r="Z178" i="27"/>
  <c r="Y178" i="27" s="1"/>
  <c r="Z286" i="27"/>
  <c r="Y286" i="27" s="1"/>
  <c r="Z148" i="27"/>
  <c r="Y148" i="27" s="1"/>
  <c r="Z154" i="27"/>
  <c r="Y154" i="27" s="1"/>
  <c r="Z190" i="27"/>
  <c r="Y190" i="27" s="1"/>
  <c r="Z226" i="27"/>
  <c r="Y226" i="27" s="1"/>
  <c r="Z262" i="27"/>
  <c r="Y262" i="27" s="1"/>
  <c r="Z298" i="27"/>
  <c r="Y298" i="27" s="1"/>
  <c r="Z334" i="27"/>
  <c r="Y334" i="27" s="1"/>
  <c r="V107" i="26"/>
  <c r="V90" i="26"/>
  <c r="F243" i="27"/>
  <c r="F270" i="27"/>
  <c r="F246" i="27"/>
  <c r="F177" i="27"/>
  <c r="F213" i="27"/>
  <c r="F249" i="27"/>
  <c r="F321" i="27"/>
  <c r="F165" i="27"/>
  <c r="F276" i="27"/>
  <c r="F315" i="27"/>
  <c r="F195" i="27"/>
  <c r="F288" i="27"/>
  <c r="S86" i="26"/>
  <c r="F183" i="27"/>
  <c r="F219" i="27"/>
  <c r="F255" i="27"/>
  <c r="F291" i="27"/>
  <c r="F327" i="27"/>
  <c r="F198" i="27"/>
  <c r="F312" i="27"/>
  <c r="F279" i="27"/>
  <c r="F186" i="27"/>
  <c r="F222" i="27"/>
  <c r="F258" i="27"/>
  <c r="F294" i="27"/>
  <c r="F234" i="27"/>
  <c r="F204" i="27"/>
  <c r="T68" i="26"/>
  <c r="F207" i="27"/>
  <c r="F252" i="27"/>
  <c r="F324" i="27"/>
  <c r="F339" i="27"/>
  <c r="F225" i="27"/>
  <c r="F297" i="27"/>
  <c r="F333" i="27"/>
  <c r="F309" i="27"/>
  <c r="F168" i="27"/>
  <c r="F216" i="27"/>
  <c r="F228" i="27"/>
  <c r="F264" i="27"/>
  <c r="F300" i="27"/>
  <c r="F201" i="27"/>
  <c r="F237" i="27"/>
  <c r="S105" i="26"/>
  <c r="F240" i="27"/>
  <c r="F180" i="27"/>
  <c r="F171" i="27"/>
  <c r="F162" i="27"/>
  <c r="F231" i="27"/>
  <c r="F303" i="27"/>
  <c r="V98" i="26"/>
  <c r="V95" i="26"/>
  <c r="W69" i="26"/>
  <c r="V84" i="26"/>
  <c r="W97" i="26"/>
  <c r="T74" i="26"/>
  <c r="S80" i="26"/>
  <c r="V125" i="26"/>
  <c r="T124" i="26"/>
  <c r="F189" i="27"/>
  <c r="W113" i="26"/>
  <c r="W109" i="26"/>
  <c r="S101" i="26"/>
  <c r="W119" i="26"/>
  <c r="S117" i="26"/>
  <c r="W82" i="26"/>
  <c r="V72" i="26"/>
  <c r="W121" i="26"/>
  <c r="V78" i="26"/>
  <c r="F282" i="27"/>
  <c r="V108" i="26"/>
  <c r="T104" i="26"/>
  <c r="T76" i="26"/>
  <c r="W71" i="26"/>
  <c r="S92" i="26"/>
  <c r="S110" i="26"/>
  <c r="T100" i="26"/>
  <c r="W89" i="26"/>
  <c r="T116" i="26"/>
  <c r="W85" i="26"/>
  <c r="W83" i="26"/>
  <c r="T71" i="26"/>
  <c r="F192" i="27"/>
  <c r="F174" i="27"/>
  <c r="F336" i="27"/>
  <c r="F285" i="27"/>
  <c r="F261" i="27"/>
  <c r="V102" i="26"/>
  <c r="T88" i="26"/>
  <c r="S98" i="26"/>
  <c r="V114" i="26"/>
  <c r="S81" i="26"/>
  <c r="S87" i="26"/>
  <c r="W77" i="26"/>
  <c r="F330" i="27"/>
  <c r="F306" i="27"/>
  <c r="F273" i="27"/>
  <c r="S69" i="26"/>
  <c r="T112" i="26"/>
  <c r="T122" i="26"/>
  <c r="W101" i="26"/>
  <c r="S93" i="26"/>
  <c r="S75" i="26"/>
  <c r="F318" i="27"/>
  <c r="F267" i="27"/>
  <c r="F210" i="27"/>
  <c r="V122" i="26"/>
  <c r="S121" i="26"/>
  <c r="S94" i="26"/>
  <c r="T94" i="26"/>
  <c r="T120" i="26"/>
  <c r="S113" i="26"/>
  <c r="T107" i="26"/>
  <c r="T114" i="26"/>
  <c r="T108" i="26"/>
  <c r="T79" i="26"/>
  <c r="W116" i="26"/>
  <c r="V91" i="26"/>
  <c r="W91" i="26"/>
  <c r="W80" i="26"/>
  <c r="S115" i="26"/>
  <c r="W81" i="26"/>
  <c r="W70" i="26"/>
  <c r="V124" i="26"/>
  <c r="V105" i="26"/>
  <c r="T95" i="26"/>
  <c r="W92" i="26"/>
  <c r="S73" i="26"/>
  <c r="S70" i="26"/>
  <c r="T70" i="26"/>
  <c r="V126" i="26"/>
  <c r="W118" i="26"/>
  <c r="W112" i="26"/>
  <c r="S111" i="26"/>
  <c r="W106" i="26"/>
  <c r="T96" i="26"/>
  <c r="W93" i="26"/>
  <c r="T84" i="26"/>
  <c r="V67" i="26"/>
  <c r="W67" i="26"/>
  <c r="V103" i="26"/>
  <c r="W103" i="26"/>
  <c r="V110" i="26"/>
  <c r="T103" i="26"/>
  <c r="W76" i="26"/>
  <c r="T109" i="26"/>
  <c r="W104" i="26"/>
  <c r="W117" i="26"/>
  <c r="S72" i="26"/>
  <c r="S123" i="26"/>
  <c r="V99" i="26"/>
  <c r="W99" i="26"/>
  <c r="V87" i="26"/>
  <c r="W87" i="26"/>
  <c r="S99" i="26"/>
  <c r="S90" i="26"/>
  <c r="T90" i="26"/>
  <c r="W123" i="26"/>
  <c r="W111" i="26"/>
  <c r="S125" i="26"/>
  <c r="S106" i="26"/>
  <c r="T106" i="26"/>
  <c r="T85" i="26"/>
  <c r="S82" i="26"/>
  <c r="T82" i="26"/>
  <c r="V75" i="26"/>
  <c r="W75" i="26"/>
  <c r="W68" i="26"/>
  <c r="V79" i="26"/>
  <c r="W79" i="26"/>
  <c r="T119" i="26"/>
  <c r="V115" i="26"/>
  <c r="W115" i="26"/>
  <c r="W100" i="26"/>
  <c r="T83" i="26"/>
  <c r="V96" i="26"/>
  <c r="T91" i="26"/>
  <c r="W88" i="26"/>
  <c r="T126" i="26"/>
  <c r="S118" i="26"/>
  <c r="T118" i="26"/>
  <c r="T97" i="26"/>
  <c r="T67" i="26"/>
  <c r="W94" i="26"/>
  <c r="V120" i="26"/>
  <c r="S102" i="26"/>
  <c r="T102" i="26"/>
  <c r="S78" i="26"/>
  <c r="T78" i="26"/>
  <c r="T89" i="26"/>
  <c r="W86" i="26"/>
  <c r="T77" i="26"/>
  <c r="W74" i="26"/>
  <c r="W73" i="26"/>
  <c r="S19" i="26"/>
  <c r="T19" i="26"/>
  <c r="P13" i="27"/>
  <c r="P16" i="27"/>
  <c r="P19" i="27"/>
  <c r="P22" i="27"/>
  <c r="P25" i="27"/>
  <c r="P28" i="27"/>
  <c r="P31" i="27"/>
  <c r="P34" i="27"/>
  <c r="P37" i="27"/>
  <c r="P40" i="27"/>
  <c r="P43" i="27"/>
  <c r="P46" i="27"/>
  <c r="P49" i="27"/>
  <c r="P52" i="27"/>
  <c r="P55" i="27"/>
  <c r="P58" i="27"/>
  <c r="P61" i="27"/>
  <c r="P64" i="27"/>
  <c r="P67" i="27"/>
  <c r="P70" i="27"/>
  <c r="P73" i="27"/>
  <c r="P76" i="27"/>
  <c r="P79" i="27"/>
  <c r="P82" i="27"/>
  <c r="P85" i="27"/>
  <c r="P88" i="27"/>
  <c r="P91" i="27"/>
  <c r="P94" i="27"/>
  <c r="P97" i="27"/>
  <c r="P100" i="27"/>
  <c r="P103" i="27"/>
  <c r="P106" i="27"/>
  <c r="P109" i="27"/>
  <c r="P112" i="27"/>
  <c r="P115" i="27"/>
  <c r="P118" i="27"/>
  <c r="P121" i="27"/>
  <c r="P124" i="27"/>
  <c r="P127" i="27"/>
  <c r="Q18" i="26"/>
  <c r="X18" i="26" s="1"/>
  <c r="W18" i="26" s="1"/>
  <c r="Q20" i="26"/>
  <c r="X20" i="26" s="1"/>
  <c r="W20" i="26" s="1"/>
  <c r="Q21" i="26"/>
  <c r="X21" i="26" s="1"/>
  <c r="W21" i="26" s="1"/>
  <c r="Q22" i="26"/>
  <c r="X22" i="26" s="1"/>
  <c r="W22" i="26" s="1"/>
  <c r="Q23" i="26"/>
  <c r="X23" i="26" s="1"/>
  <c r="W23" i="26" s="1"/>
  <c r="Q24" i="26"/>
  <c r="X24" i="26" s="1"/>
  <c r="W24" i="26" s="1"/>
  <c r="Q25" i="26"/>
  <c r="Q26" i="26"/>
  <c r="X26" i="26" s="1"/>
  <c r="W26" i="26" s="1"/>
  <c r="Q27" i="26"/>
  <c r="Q28" i="26"/>
  <c r="X28" i="26" s="1"/>
  <c r="W28" i="26" s="1"/>
  <c r="Q29" i="26"/>
  <c r="Q30" i="26"/>
  <c r="X30" i="26" s="1"/>
  <c r="W30" i="26" s="1"/>
  <c r="Q31" i="26"/>
  <c r="X31" i="26" s="1"/>
  <c r="W31" i="26" s="1"/>
  <c r="Q32" i="26"/>
  <c r="X32" i="26" s="1"/>
  <c r="W32" i="26" s="1"/>
  <c r="Q33" i="26"/>
  <c r="X33" i="26" s="1"/>
  <c r="W33" i="26" s="1"/>
  <c r="Q34" i="26"/>
  <c r="X34" i="26" s="1"/>
  <c r="W34" i="26" s="1"/>
  <c r="Q35" i="26"/>
  <c r="Q36" i="26"/>
  <c r="Q37" i="26"/>
  <c r="X37" i="26" s="1"/>
  <c r="W37" i="26" s="1"/>
  <c r="Q38" i="26"/>
  <c r="X38" i="26" s="1"/>
  <c r="W38" i="26" s="1"/>
  <c r="Q39" i="26"/>
  <c r="Q40" i="26"/>
  <c r="Q41" i="26"/>
  <c r="Q42" i="26"/>
  <c r="X42" i="26" s="1"/>
  <c r="W42" i="26" s="1"/>
  <c r="Q43" i="26"/>
  <c r="X43" i="26" s="1"/>
  <c r="W43" i="26" s="1"/>
  <c r="Q44" i="26"/>
  <c r="X44" i="26" s="1"/>
  <c r="W44" i="26" s="1"/>
  <c r="Q45" i="26"/>
  <c r="X45" i="26" s="1"/>
  <c r="W45" i="26" s="1"/>
  <c r="Q46" i="26"/>
  <c r="Q47" i="26"/>
  <c r="Q48" i="26"/>
  <c r="Q49" i="26"/>
  <c r="Q50" i="26"/>
  <c r="X50" i="26" s="1"/>
  <c r="W50" i="26" s="1"/>
  <c r="Q51" i="26"/>
  <c r="Q52" i="26"/>
  <c r="Q53" i="26"/>
  <c r="Q54" i="26"/>
  <c r="X54" i="26" s="1"/>
  <c r="W54" i="26" s="1"/>
  <c r="Q55" i="26"/>
  <c r="X55" i="26" s="1"/>
  <c r="W55" i="26" s="1"/>
  <c r="Q56" i="26"/>
  <c r="X56" i="26" s="1"/>
  <c r="W56" i="26" s="1"/>
  <c r="Q57" i="26"/>
  <c r="X57" i="26" s="1"/>
  <c r="W57" i="26" s="1"/>
  <c r="Q58" i="26"/>
  <c r="X58" i="26" s="1"/>
  <c r="W58" i="26" s="1"/>
  <c r="Q59" i="26"/>
  <c r="Q60" i="26"/>
  <c r="Q61" i="26"/>
  <c r="Q62" i="26"/>
  <c r="Q63" i="26"/>
  <c r="Q64" i="26"/>
  <c r="Q65" i="26"/>
  <c r="Q66" i="26"/>
  <c r="X66" i="26" s="1"/>
  <c r="W66" i="26" s="1"/>
  <c r="Q17" i="26"/>
  <c r="X17" i="26" s="1"/>
  <c r="AA286" i="27" l="1"/>
  <c r="D286" i="27" s="1"/>
  <c r="AA235" i="27"/>
  <c r="D235" i="27" s="1"/>
  <c r="AA178" i="27"/>
  <c r="D178" i="27" s="1"/>
  <c r="AA259" i="27"/>
  <c r="D259" i="27" s="1"/>
  <c r="AA253" i="27"/>
  <c r="D253" i="27" s="1"/>
  <c r="AA169" i="27"/>
  <c r="D169" i="27" s="1"/>
  <c r="AA199" i="27"/>
  <c r="D199" i="27" s="1"/>
  <c r="AA193" i="27"/>
  <c r="D193" i="27" s="1"/>
  <c r="AA289" i="27"/>
  <c r="D289" i="27" s="1"/>
  <c r="AA229" i="27"/>
  <c r="D229" i="27" s="1"/>
  <c r="AA319" i="27"/>
  <c r="D319" i="27" s="1"/>
  <c r="AA223" i="27"/>
  <c r="D223" i="27" s="1"/>
  <c r="AA217" i="27"/>
  <c r="D217" i="27" s="1"/>
  <c r="AA136" i="27"/>
  <c r="D136" i="27" s="1"/>
  <c r="AA163" i="27"/>
  <c r="D163" i="27" s="1"/>
  <c r="AA139" i="27"/>
  <c r="D139" i="27" s="1"/>
  <c r="AA295" i="27"/>
  <c r="D295" i="27" s="1"/>
  <c r="AA205" i="27"/>
  <c r="D205" i="27" s="1"/>
  <c r="AA283" i="27"/>
  <c r="D283" i="27" s="1"/>
  <c r="AA187" i="27"/>
  <c r="D187" i="27" s="1"/>
  <c r="AA181" i="27"/>
  <c r="D181" i="27" s="1"/>
  <c r="AA310" i="27"/>
  <c r="D310" i="27" s="1"/>
  <c r="AA130" i="27"/>
  <c r="D130" i="27" s="1"/>
  <c r="AA211" i="27"/>
  <c r="D211" i="27" s="1"/>
  <c r="AA142" i="27"/>
  <c r="D142" i="27" s="1"/>
  <c r="AA298" i="27"/>
  <c r="D298" i="27" s="1"/>
  <c r="AA316" i="27"/>
  <c r="D316" i="27" s="1"/>
  <c r="AA292" i="27"/>
  <c r="D292" i="27" s="1"/>
  <c r="AA145" i="27"/>
  <c r="D145" i="27" s="1"/>
  <c r="AA202" i="27"/>
  <c r="D202" i="27" s="1"/>
  <c r="AA232" i="27"/>
  <c r="D232" i="27" s="1"/>
  <c r="AA214" i="27"/>
  <c r="D214" i="27" s="1"/>
  <c r="AA262" i="27"/>
  <c r="D262" i="27" s="1"/>
  <c r="AA280" i="27"/>
  <c r="D280" i="27" s="1"/>
  <c r="AA256" i="27"/>
  <c r="D256" i="27" s="1"/>
  <c r="AA247" i="27"/>
  <c r="D247" i="27" s="1"/>
  <c r="AA166" i="27"/>
  <c r="D166" i="27" s="1"/>
  <c r="AA196" i="27"/>
  <c r="D196" i="27" s="1"/>
  <c r="AA250" i="27"/>
  <c r="D250" i="27" s="1"/>
  <c r="AA304" i="27"/>
  <c r="D304" i="27" s="1"/>
  <c r="AA268" i="27"/>
  <c r="D268" i="27" s="1"/>
  <c r="AA226" i="27"/>
  <c r="D226" i="27" s="1"/>
  <c r="AA244" i="27"/>
  <c r="D244" i="27" s="1"/>
  <c r="AA220" i="27"/>
  <c r="D220" i="27" s="1"/>
  <c r="AA175" i="27"/>
  <c r="D175" i="27" s="1"/>
  <c r="AA133" i="27"/>
  <c r="D133" i="27" s="1"/>
  <c r="AA160" i="27"/>
  <c r="D160" i="27" s="1"/>
  <c r="AA322" i="27"/>
  <c r="D322" i="27" s="1"/>
  <c r="AA238" i="27"/>
  <c r="D238" i="27" s="1"/>
  <c r="AA190" i="27"/>
  <c r="D190" i="27" s="1"/>
  <c r="AA208" i="27"/>
  <c r="D208" i="27" s="1"/>
  <c r="AA184" i="27"/>
  <c r="D184" i="27" s="1"/>
  <c r="AA172" i="27"/>
  <c r="D172" i="27" s="1"/>
  <c r="AA157" i="27"/>
  <c r="D157" i="27" s="1"/>
  <c r="AA337" i="27"/>
  <c r="D337" i="27" s="1"/>
  <c r="AA334" i="27"/>
  <c r="D334" i="27" s="1"/>
  <c r="AA154" i="27"/>
  <c r="D154" i="27" s="1"/>
  <c r="AA241" i="27"/>
  <c r="D241" i="27" s="1"/>
  <c r="AA151" i="27"/>
  <c r="D151" i="27" s="1"/>
  <c r="AA313" i="27"/>
  <c r="D313" i="27" s="1"/>
  <c r="AA307" i="27"/>
  <c r="D307" i="27" s="1"/>
  <c r="AA301" i="27"/>
  <c r="D301" i="27" s="1"/>
  <c r="AA274" i="27"/>
  <c r="D274" i="27" s="1"/>
  <c r="AA328" i="27"/>
  <c r="D328" i="27" s="1"/>
  <c r="AA148" i="27"/>
  <c r="D148" i="27" s="1"/>
  <c r="AA331" i="27"/>
  <c r="D331" i="27" s="1"/>
  <c r="AA325" i="27"/>
  <c r="D325" i="27" s="1"/>
  <c r="AA277" i="27"/>
  <c r="D277" i="27" s="1"/>
  <c r="AA271" i="27"/>
  <c r="D271" i="27" s="1"/>
  <c r="AA265" i="27"/>
  <c r="D265" i="27" s="1"/>
  <c r="S59" i="26"/>
  <c r="X59" i="26"/>
  <c r="W59" i="26" s="1"/>
  <c r="T47" i="26"/>
  <c r="X47" i="26"/>
  <c r="W47" i="26" s="1"/>
  <c r="S35" i="26"/>
  <c r="X35" i="26"/>
  <c r="W35" i="26" s="1"/>
  <c r="S53" i="26"/>
  <c r="X53" i="26"/>
  <c r="W53" i="26" s="1"/>
  <c r="S41" i="26"/>
  <c r="X41" i="26"/>
  <c r="W41" i="26" s="1"/>
  <c r="S46" i="26"/>
  <c r="X46" i="26"/>
  <c r="W46" i="26" s="1"/>
  <c r="S65" i="26"/>
  <c r="X65" i="26"/>
  <c r="W65" i="26" s="1"/>
  <c r="T40" i="26"/>
  <c r="X40" i="26"/>
  <c r="W40" i="26" s="1"/>
  <c r="S51" i="26"/>
  <c r="X51" i="26"/>
  <c r="W51" i="26" s="1"/>
  <c r="T62" i="26"/>
  <c r="X62" i="26"/>
  <c r="W62" i="26" s="1"/>
  <c r="S29" i="26"/>
  <c r="X29" i="26"/>
  <c r="W29" i="26" s="1"/>
  <c r="T64" i="26"/>
  <c r="X64" i="26"/>
  <c r="W64" i="26" s="1"/>
  <c r="S39" i="26"/>
  <c r="X39" i="26"/>
  <c r="W39" i="26" s="1"/>
  <c r="S61" i="26"/>
  <c r="X61" i="26"/>
  <c r="W61" i="26" s="1"/>
  <c r="T49" i="26"/>
  <c r="X49" i="26"/>
  <c r="W49" i="26" s="1"/>
  <c r="T25" i="26"/>
  <c r="X25" i="26"/>
  <c r="W25" i="26" s="1"/>
  <c r="T52" i="26"/>
  <c r="X52" i="26"/>
  <c r="W52" i="26" s="1"/>
  <c r="S63" i="26"/>
  <c r="X63" i="26"/>
  <c r="W63" i="26" s="1"/>
  <c r="S27" i="26"/>
  <c r="X27" i="26"/>
  <c r="W27" i="26" s="1"/>
  <c r="S60" i="26"/>
  <c r="X60" i="26"/>
  <c r="W60" i="26" s="1"/>
  <c r="T48" i="26"/>
  <c r="X48" i="26"/>
  <c r="W48" i="26" s="1"/>
  <c r="S36" i="26"/>
  <c r="X36" i="26"/>
  <c r="W36" i="26" s="1"/>
  <c r="V17" i="26"/>
  <c r="S17" i="26"/>
  <c r="T65" i="26"/>
  <c r="T27" i="26"/>
  <c r="T39" i="26"/>
  <c r="T61" i="26"/>
  <c r="S49" i="26"/>
  <c r="T51" i="26"/>
  <c r="S62" i="26"/>
  <c r="S25" i="26"/>
  <c r="T29" i="26"/>
  <c r="S40" i="26"/>
  <c r="T63" i="26"/>
  <c r="T41" i="26"/>
  <c r="T53" i="26"/>
  <c r="S57" i="26"/>
  <c r="T57" i="26"/>
  <c r="S47" i="26"/>
  <c r="S22" i="26"/>
  <c r="T22" i="26"/>
  <c r="S44" i="26"/>
  <c r="T44" i="26"/>
  <c r="S31" i="26"/>
  <c r="T31" i="26"/>
  <c r="T46" i="26"/>
  <c r="T28" i="26"/>
  <c r="S28" i="26"/>
  <c r="T59" i="26"/>
  <c r="T35" i="26"/>
  <c r="T24" i="26"/>
  <c r="S24" i="26"/>
  <c r="T45" i="26"/>
  <c r="S45" i="26"/>
  <c r="S48" i="26"/>
  <c r="S55" i="26"/>
  <c r="T55" i="26"/>
  <c r="T42" i="26"/>
  <c r="S42" i="26"/>
  <c r="S64" i="26"/>
  <c r="T36" i="26"/>
  <c r="S58" i="26"/>
  <c r="T58" i="26"/>
  <c r="S56" i="26"/>
  <c r="T56" i="26"/>
  <c r="T43" i="26"/>
  <c r="S43" i="26"/>
  <c r="T66" i="26"/>
  <c r="S66" i="26"/>
  <c r="S30" i="26"/>
  <c r="T30" i="26"/>
  <c r="T50" i="26"/>
  <c r="S50" i="26"/>
  <c r="T38" i="26"/>
  <c r="S38" i="26"/>
  <c r="T26" i="26"/>
  <c r="S26" i="26"/>
  <c r="T60" i="26"/>
  <c r="S23" i="26"/>
  <c r="T23" i="26"/>
  <c r="S34" i="26"/>
  <c r="T34" i="26"/>
  <c r="T33" i="26"/>
  <c r="S33" i="26"/>
  <c r="T32" i="26"/>
  <c r="S32" i="26"/>
  <c r="S54" i="26"/>
  <c r="T54" i="26"/>
  <c r="S37" i="26"/>
  <c r="T37" i="26"/>
  <c r="S52" i="26"/>
  <c r="S21" i="26"/>
  <c r="T21" i="26"/>
  <c r="S18" i="26"/>
  <c r="T18" i="26"/>
  <c r="T20" i="26"/>
  <c r="S20" i="26"/>
  <c r="AB84" i="26" l="1"/>
  <c r="AA99" i="26"/>
  <c r="Y99" i="26" s="1"/>
  <c r="AA102" i="26"/>
  <c r="AA89" i="26"/>
  <c r="AA96" i="26"/>
  <c r="AB90" i="26"/>
  <c r="AB66" i="26"/>
  <c r="AA70" i="26"/>
  <c r="Y70" i="26" s="1"/>
  <c r="AA62" i="26"/>
  <c r="AB123" i="26"/>
  <c r="Z123" i="26" s="1"/>
  <c r="AA111" i="26"/>
  <c r="Y111" i="26" s="1"/>
  <c r="AB121" i="26"/>
  <c r="Z121" i="26" s="1"/>
  <c r="AA67" i="26"/>
  <c r="Y67" i="26" s="1"/>
  <c r="AB124" i="26"/>
  <c r="Z124" i="26" s="1"/>
  <c r="AB63" i="26"/>
  <c r="AB112" i="26"/>
  <c r="Z112" i="26" s="1"/>
  <c r="R112" i="26" s="1"/>
  <c r="T295" i="27" s="1"/>
  <c r="AB100" i="26"/>
  <c r="Z100" i="26" s="1"/>
  <c r="AB118" i="26"/>
  <c r="Z118" i="26" s="1"/>
  <c r="AA88" i="26"/>
  <c r="Y88" i="26" s="1"/>
  <c r="AA120" i="26"/>
  <c r="AA94" i="26"/>
  <c r="Y94" i="26" s="1"/>
  <c r="AB117" i="26"/>
  <c r="Z117" i="26" s="1"/>
  <c r="R117" i="26" s="1"/>
  <c r="T310" i="27" s="1"/>
  <c r="AA82" i="26"/>
  <c r="Y82" i="26" s="1"/>
  <c r="AB103" i="26"/>
  <c r="Z103" i="26" s="1"/>
  <c r="AB60" i="26"/>
  <c r="AB64" i="26"/>
  <c r="AA64" i="26"/>
  <c r="AB71" i="26"/>
  <c r="AA71" i="26"/>
  <c r="AA57" i="26"/>
  <c r="AB57" i="26"/>
  <c r="AB81" i="26"/>
  <c r="Z81" i="26" s="1"/>
  <c r="AA81" i="26"/>
  <c r="Y81" i="26" s="1"/>
  <c r="AA98" i="26"/>
  <c r="AB98" i="26"/>
  <c r="AB107" i="26"/>
  <c r="AA107" i="26"/>
  <c r="AB75" i="26"/>
  <c r="Z75" i="26" s="1"/>
  <c r="AA75" i="26"/>
  <c r="Y75" i="26" s="1"/>
  <c r="AB115" i="26"/>
  <c r="Z115" i="26" s="1"/>
  <c r="AB58" i="26"/>
  <c r="AA58" i="26"/>
  <c r="AA112" i="26"/>
  <c r="Y112" i="26" s="1"/>
  <c r="AA63" i="26"/>
  <c r="AB78" i="26"/>
  <c r="AA78" i="26"/>
  <c r="AB126" i="26"/>
  <c r="AA126" i="26"/>
  <c r="AB105" i="26"/>
  <c r="Z105" i="26" s="1"/>
  <c r="R105" i="26" s="1"/>
  <c r="T274" i="27" s="1"/>
  <c r="AA105" i="26"/>
  <c r="Y105" i="26" s="1"/>
  <c r="AB97" i="26"/>
  <c r="Z97" i="26" s="1"/>
  <c r="AA97" i="26"/>
  <c r="Y97" i="26" s="1"/>
  <c r="AA68" i="26"/>
  <c r="AB68" i="26"/>
  <c r="AA59" i="26"/>
  <c r="AB59" i="26"/>
  <c r="AB110" i="26"/>
  <c r="AA110" i="26"/>
  <c r="AA86" i="26"/>
  <c r="AB86" i="26"/>
  <c r="AA74" i="26"/>
  <c r="AB74" i="26"/>
  <c r="AA125" i="26"/>
  <c r="AB125" i="26"/>
  <c r="AA80" i="26"/>
  <c r="AB80" i="26"/>
  <c r="AA104" i="26"/>
  <c r="AB104" i="26"/>
  <c r="AB85" i="26"/>
  <c r="Z85" i="26" s="1"/>
  <c r="AA85" i="26"/>
  <c r="Y85" i="26" s="1"/>
  <c r="AA114" i="26"/>
  <c r="AB114" i="26"/>
  <c r="AA106" i="26"/>
  <c r="Y106" i="26" s="1"/>
  <c r="AB106" i="26"/>
  <c r="Z106" i="26" s="1"/>
  <c r="AA87" i="26"/>
  <c r="Y87" i="26" s="1"/>
  <c r="AB87" i="26"/>
  <c r="Z87" i="26" s="1"/>
  <c r="R87" i="26" s="1"/>
  <c r="T220" i="27" s="1"/>
  <c r="AA122" i="26"/>
  <c r="AB122" i="26"/>
  <c r="AB95" i="26"/>
  <c r="AA95" i="26"/>
  <c r="AB108" i="26"/>
  <c r="AA108" i="26"/>
  <c r="AA65" i="26"/>
  <c r="AB65" i="26"/>
  <c r="AA116" i="26"/>
  <c r="AB116" i="26"/>
  <c r="AB76" i="26"/>
  <c r="Z76" i="26" s="1"/>
  <c r="AA76" i="26"/>
  <c r="Y76" i="26" s="1"/>
  <c r="AA119" i="26"/>
  <c r="AB119" i="26"/>
  <c r="AB73" i="26"/>
  <c r="Z73" i="26" s="1"/>
  <c r="AA73" i="26"/>
  <c r="Y73" i="26" s="1"/>
  <c r="AA101" i="26"/>
  <c r="AB101" i="26"/>
  <c r="AB91" i="26"/>
  <c r="Z91" i="26" s="1"/>
  <c r="AA91" i="26"/>
  <c r="Y91" i="26" s="1"/>
  <c r="AA77" i="26"/>
  <c r="AB77" i="26"/>
  <c r="AA113" i="26"/>
  <c r="AB113" i="26"/>
  <c r="AB92" i="26"/>
  <c r="AA92" i="26"/>
  <c r="AB79" i="26"/>
  <c r="Z79" i="26" s="1"/>
  <c r="AA79" i="26"/>
  <c r="Y79" i="26" s="1"/>
  <c r="AA69" i="26"/>
  <c r="Y69" i="26" s="1"/>
  <c r="AB69" i="26"/>
  <c r="Z69" i="26" s="1"/>
  <c r="AB72" i="26"/>
  <c r="AA72" i="26"/>
  <c r="AA83" i="26"/>
  <c r="AB83" i="26"/>
  <c r="AB93" i="26"/>
  <c r="Z93" i="26" s="1"/>
  <c r="AA93" i="26"/>
  <c r="Y93" i="26" s="1"/>
  <c r="AA61" i="26"/>
  <c r="AB61" i="26"/>
  <c r="AB109" i="26"/>
  <c r="Z109" i="26" s="1"/>
  <c r="AA109" i="26"/>
  <c r="Y109" i="26" s="1"/>
  <c r="AA124" i="26"/>
  <c r="Y124" i="26" s="1"/>
  <c r="R124" i="26" s="1"/>
  <c r="T331" i="27" s="1"/>
  <c r="AB70" i="26"/>
  <c r="Z70" i="26" s="1"/>
  <c r="R70" i="26" s="1"/>
  <c r="T169" i="27" s="1"/>
  <c r="AB82" i="26"/>
  <c r="Z82" i="26" s="1"/>
  <c r="R82" i="26" s="1"/>
  <c r="T205" i="27" s="1"/>
  <c r="AB88" i="26"/>
  <c r="Z88" i="26" s="1"/>
  <c r="R88" i="26" s="1"/>
  <c r="T223" i="27" s="1"/>
  <c r="AB96" i="26"/>
  <c r="AA115" i="26"/>
  <c r="Y115" i="26" s="1"/>
  <c r="AB89" i="26"/>
  <c r="AA117" i="26"/>
  <c r="Y117" i="26" s="1"/>
  <c r="AB99" i="26"/>
  <c r="Z99" i="26" s="1"/>
  <c r="R99" i="26" s="1"/>
  <c r="T256" i="27" s="1"/>
  <c r="AA60" i="26"/>
  <c r="AA66" i="26"/>
  <c r="AA84" i="26"/>
  <c r="AA90" i="26"/>
  <c r="AA118" i="26"/>
  <c r="Y118" i="26" s="1"/>
  <c r="R118" i="26" s="1"/>
  <c r="T313" i="27" s="1"/>
  <c r="AB67" i="26"/>
  <c r="Z67" i="26" s="1"/>
  <c r="R67" i="26" s="1"/>
  <c r="T160" i="27" s="1"/>
  <c r="AA121" i="26"/>
  <c r="Y121" i="26" s="1"/>
  <c r="AA123" i="26"/>
  <c r="Y123" i="26" s="1"/>
  <c r="AB62" i="26"/>
  <c r="AB94" i="26"/>
  <c r="Z94" i="26" s="1"/>
  <c r="R94" i="26" s="1"/>
  <c r="T241" i="27" s="1"/>
  <c r="AB102" i="26"/>
  <c r="AB111" i="26"/>
  <c r="Z111" i="26" s="1"/>
  <c r="R111" i="26" s="1"/>
  <c r="T292" i="27" s="1"/>
  <c r="AB120" i="26"/>
  <c r="AA100" i="26"/>
  <c r="Y100" i="26" s="1"/>
  <c r="AA103" i="26"/>
  <c r="Y103" i="26" s="1"/>
  <c r="T17" i="26"/>
  <c r="F127" i="27"/>
  <c r="F124" i="27"/>
  <c r="F121" i="27"/>
  <c r="F118" i="27"/>
  <c r="F115" i="27"/>
  <c r="F112" i="27"/>
  <c r="F109" i="27"/>
  <c r="F106" i="27"/>
  <c r="F103" i="27"/>
  <c r="F100" i="27"/>
  <c r="F97" i="27"/>
  <c r="F94" i="27"/>
  <c r="F91" i="27"/>
  <c r="F88" i="27"/>
  <c r="F85" i="27"/>
  <c r="F82" i="27"/>
  <c r="F79" i="27"/>
  <c r="F76" i="27"/>
  <c r="F73" i="27"/>
  <c r="F70" i="27"/>
  <c r="F67" i="27"/>
  <c r="F64" i="27"/>
  <c r="F61" i="27"/>
  <c r="F58" i="27"/>
  <c r="F55" i="27"/>
  <c r="F52" i="27"/>
  <c r="F49" i="27"/>
  <c r="F46" i="27"/>
  <c r="F43" i="27"/>
  <c r="F40" i="27"/>
  <c r="F37" i="27"/>
  <c r="F34" i="27"/>
  <c r="F31" i="27"/>
  <c r="F28" i="27"/>
  <c r="F25" i="27"/>
  <c r="F22" i="27"/>
  <c r="F19" i="27"/>
  <c r="F16" i="27"/>
  <c r="F13" i="27"/>
  <c r="R121" i="26" l="1"/>
  <c r="T322" i="27" s="1"/>
  <c r="R100" i="26"/>
  <c r="T259" i="27" s="1"/>
  <c r="R123" i="26"/>
  <c r="T328" i="27" s="1"/>
  <c r="R103" i="26"/>
  <c r="T268" i="27" s="1"/>
  <c r="R91" i="26"/>
  <c r="T232" i="27" s="1"/>
  <c r="R69" i="26"/>
  <c r="T166" i="27" s="1"/>
  <c r="R75" i="26"/>
  <c r="T184" i="27" s="1"/>
  <c r="R81" i="26"/>
  <c r="T202" i="27" s="1"/>
  <c r="R79" i="26"/>
  <c r="T196" i="27" s="1"/>
  <c r="R93" i="26"/>
  <c r="T238" i="27" s="1"/>
  <c r="R76" i="26"/>
  <c r="T187" i="27" s="1"/>
  <c r="R97" i="26"/>
  <c r="T250" i="27" s="1"/>
  <c r="R115" i="26"/>
  <c r="T304" i="27" s="1"/>
  <c r="R85" i="26"/>
  <c r="T214" i="27" s="1"/>
  <c r="R106" i="26"/>
  <c r="T277" i="27" s="1"/>
  <c r="R109" i="26"/>
  <c r="T286" i="27" s="1"/>
  <c r="R73" i="26"/>
  <c r="T178" i="27" s="1"/>
  <c r="AV30" i="10"/>
  <c r="V38" i="25"/>
  <c r="AU27" i="10"/>
  <c r="T35" i="25"/>
  <c r="T28" i="25" l="1"/>
  <c r="P27" i="25" s="1"/>
  <c r="P26" i="25" s="1"/>
  <c r="AS28" i="10" l="1"/>
  <c r="O28" i="10"/>
  <c r="O27" i="10"/>
  <c r="O19" i="10"/>
  <c r="Z39" i="10"/>
  <c r="AI47" i="10"/>
  <c r="G16" i="10"/>
  <c r="Y15" i="10"/>
  <c r="W14" i="10"/>
  <c r="O11" i="10"/>
  <c r="F3" i="10"/>
  <c r="S127" i="27"/>
  <c r="S124" i="27"/>
  <c r="S121" i="27"/>
  <c r="S118" i="27"/>
  <c r="S115" i="27"/>
  <c r="S112" i="27"/>
  <c r="S109" i="27"/>
  <c r="S106" i="27"/>
  <c r="S103" i="27"/>
  <c r="S100" i="27"/>
  <c r="S97" i="27"/>
  <c r="S94" i="27"/>
  <c r="S91" i="27"/>
  <c r="S88" i="27"/>
  <c r="S85" i="27"/>
  <c r="S82" i="27"/>
  <c r="S79" i="27"/>
  <c r="S76" i="27"/>
  <c r="S73" i="27"/>
  <c r="S70" i="27"/>
  <c r="S67" i="27"/>
  <c r="S64" i="27"/>
  <c r="S61" i="27"/>
  <c r="S58" i="27"/>
  <c r="S55" i="27"/>
  <c r="S52" i="27"/>
  <c r="S49" i="27"/>
  <c r="S46" i="27"/>
  <c r="S43" i="27"/>
  <c r="S40" i="27"/>
  <c r="S37" i="27"/>
  <c r="S34" i="27"/>
  <c r="S31" i="27"/>
  <c r="S28" i="27"/>
  <c r="S25" i="27"/>
  <c r="S22" i="27"/>
  <c r="S19" i="27"/>
  <c r="S16" i="27"/>
  <c r="S13" i="27"/>
  <c r="R127" i="27"/>
  <c r="R124" i="27"/>
  <c r="R121" i="27"/>
  <c r="R118" i="27"/>
  <c r="R115" i="27"/>
  <c r="R112" i="27"/>
  <c r="R109" i="27"/>
  <c r="R106" i="27"/>
  <c r="R103" i="27"/>
  <c r="R100" i="27"/>
  <c r="R97" i="27"/>
  <c r="R94" i="27"/>
  <c r="R91" i="27"/>
  <c r="R88" i="27"/>
  <c r="R85" i="27"/>
  <c r="R82" i="27"/>
  <c r="R79" i="27"/>
  <c r="R76" i="27"/>
  <c r="R73" i="27"/>
  <c r="R70" i="27"/>
  <c r="R67" i="27"/>
  <c r="R64" i="27"/>
  <c r="R61" i="27"/>
  <c r="R58" i="27"/>
  <c r="R55" i="27"/>
  <c r="R52" i="27"/>
  <c r="R49" i="27"/>
  <c r="R46" i="27"/>
  <c r="R43" i="27"/>
  <c r="R40" i="27"/>
  <c r="R37" i="27"/>
  <c r="R34" i="27"/>
  <c r="R31" i="27"/>
  <c r="R28" i="27"/>
  <c r="R25" i="27"/>
  <c r="R22" i="27"/>
  <c r="R19" i="27"/>
  <c r="R16" i="27"/>
  <c r="R13" i="27"/>
  <c r="O127" i="27"/>
  <c r="O124" i="27"/>
  <c r="O121" i="27"/>
  <c r="O118" i="27"/>
  <c r="O115" i="27"/>
  <c r="O112" i="27"/>
  <c r="O109" i="27"/>
  <c r="O106" i="27"/>
  <c r="O103" i="27"/>
  <c r="O100" i="27"/>
  <c r="O97" i="27"/>
  <c r="O94" i="27"/>
  <c r="O91" i="27"/>
  <c r="O88" i="27"/>
  <c r="O85" i="27"/>
  <c r="O82" i="27"/>
  <c r="O79" i="27"/>
  <c r="O76" i="27"/>
  <c r="O73" i="27"/>
  <c r="O70" i="27"/>
  <c r="O67" i="27"/>
  <c r="O64" i="27"/>
  <c r="O61" i="27"/>
  <c r="O58" i="27"/>
  <c r="O55" i="27"/>
  <c r="O52" i="27"/>
  <c r="O49" i="27"/>
  <c r="O46" i="27"/>
  <c r="O43" i="27"/>
  <c r="O40" i="27"/>
  <c r="O37" i="27"/>
  <c r="O34" i="27"/>
  <c r="O31" i="27"/>
  <c r="O28" i="27"/>
  <c r="O25" i="27"/>
  <c r="O22" i="27"/>
  <c r="O19" i="27"/>
  <c r="O16" i="27"/>
  <c r="O13" i="27"/>
  <c r="K124" i="27"/>
  <c r="K121" i="27"/>
  <c r="K118" i="27"/>
  <c r="K115" i="27"/>
  <c r="K112" i="27"/>
  <c r="K109" i="27"/>
  <c r="K106" i="27"/>
  <c r="K103" i="27"/>
  <c r="K100" i="27"/>
  <c r="K97" i="27"/>
  <c r="K94" i="27"/>
  <c r="K91" i="27"/>
  <c r="K88" i="27"/>
  <c r="K85" i="27"/>
  <c r="K82" i="27"/>
  <c r="K79" i="27"/>
  <c r="K76" i="27"/>
  <c r="K73" i="27"/>
  <c r="K70" i="27"/>
  <c r="K67" i="27"/>
  <c r="K64" i="27"/>
  <c r="K61" i="27"/>
  <c r="K58" i="27"/>
  <c r="K55" i="27"/>
  <c r="K52" i="27"/>
  <c r="K49" i="27"/>
  <c r="K46" i="27"/>
  <c r="K43" i="27"/>
  <c r="K40" i="27"/>
  <c r="K37" i="27"/>
  <c r="K34" i="27"/>
  <c r="K31" i="27"/>
  <c r="K28" i="27"/>
  <c r="K25" i="27"/>
  <c r="K22" i="27"/>
  <c r="K19" i="27"/>
  <c r="K16" i="27"/>
  <c r="K13" i="27"/>
  <c r="H127" i="27"/>
  <c r="H124" i="27"/>
  <c r="H121" i="27"/>
  <c r="H118" i="27"/>
  <c r="H115" i="27"/>
  <c r="H112" i="27"/>
  <c r="H109" i="27"/>
  <c r="H106" i="27"/>
  <c r="H103" i="27"/>
  <c r="H100" i="27"/>
  <c r="H97" i="27"/>
  <c r="H94" i="27"/>
  <c r="H91" i="27"/>
  <c r="H88" i="27"/>
  <c r="H85" i="27"/>
  <c r="H82" i="27"/>
  <c r="H79" i="27"/>
  <c r="H76" i="27"/>
  <c r="H73" i="27"/>
  <c r="H70" i="27"/>
  <c r="H67" i="27"/>
  <c r="H64" i="27"/>
  <c r="H61" i="27"/>
  <c r="H58" i="27"/>
  <c r="H55" i="27"/>
  <c r="H52" i="27"/>
  <c r="H49" i="27"/>
  <c r="H46" i="27"/>
  <c r="H43" i="27"/>
  <c r="H40" i="27"/>
  <c r="H37" i="27"/>
  <c r="H34" i="27"/>
  <c r="H31" i="27"/>
  <c r="H28" i="27"/>
  <c r="H25" i="27"/>
  <c r="H22" i="27"/>
  <c r="H19" i="27"/>
  <c r="H16" i="27"/>
  <c r="H13" i="27"/>
  <c r="E127" i="27"/>
  <c r="N127" i="27" s="1"/>
  <c r="E124" i="27"/>
  <c r="N124" i="27" s="1"/>
  <c r="E121" i="27"/>
  <c r="N121" i="27" s="1"/>
  <c r="E118" i="27"/>
  <c r="N118" i="27" s="1"/>
  <c r="E115" i="27"/>
  <c r="N115" i="27" s="1"/>
  <c r="E112" i="27"/>
  <c r="N112" i="27" s="1"/>
  <c r="E109" i="27"/>
  <c r="N109" i="27" s="1"/>
  <c r="E106" i="27"/>
  <c r="N106" i="27" s="1"/>
  <c r="E103" i="27"/>
  <c r="N103" i="27" s="1"/>
  <c r="E100" i="27"/>
  <c r="N100" i="27" s="1"/>
  <c r="E97" i="27"/>
  <c r="N97" i="27" s="1"/>
  <c r="E94" i="27"/>
  <c r="N94" i="27" s="1"/>
  <c r="E91" i="27"/>
  <c r="N91" i="27" s="1"/>
  <c r="E88" i="27"/>
  <c r="N88" i="27" s="1"/>
  <c r="E85" i="27"/>
  <c r="N85" i="27" s="1"/>
  <c r="E82" i="27"/>
  <c r="N82" i="27" s="1"/>
  <c r="E79" i="27"/>
  <c r="N79" i="27" s="1"/>
  <c r="E76" i="27"/>
  <c r="N76" i="27" s="1"/>
  <c r="E73" i="27"/>
  <c r="N73" i="27" s="1"/>
  <c r="E70" i="27"/>
  <c r="N70" i="27" s="1"/>
  <c r="E67" i="27"/>
  <c r="N67" i="27" s="1"/>
  <c r="E64" i="27"/>
  <c r="N64" i="27" s="1"/>
  <c r="E61" i="27"/>
  <c r="N61" i="27" s="1"/>
  <c r="E58" i="27"/>
  <c r="N58" i="27" s="1"/>
  <c r="E55" i="27"/>
  <c r="N55" i="27" s="1"/>
  <c r="E52" i="27"/>
  <c r="N52" i="27" s="1"/>
  <c r="E49" i="27"/>
  <c r="N49" i="27" s="1"/>
  <c r="E46" i="27"/>
  <c r="N46" i="27" s="1"/>
  <c r="E43" i="27"/>
  <c r="N43" i="27" s="1"/>
  <c r="E40" i="27"/>
  <c r="N40" i="27" s="1"/>
  <c r="E37" i="27"/>
  <c r="N37" i="27" s="1"/>
  <c r="E34" i="27"/>
  <c r="N34" i="27" s="1"/>
  <c r="E31" i="27"/>
  <c r="N31" i="27" s="1"/>
  <c r="E28" i="27"/>
  <c r="N28" i="27" s="1"/>
  <c r="E25" i="27"/>
  <c r="N25" i="27" s="1"/>
  <c r="E22" i="27"/>
  <c r="N22" i="27" s="1"/>
  <c r="E19" i="27"/>
  <c r="N19" i="27" s="1"/>
  <c r="E16" i="27"/>
  <c r="N16" i="27" s="1"/>
  <c r="E13" i="27"/>
  <c r="N13" i="27" s="1"/>
  <c r="C6" i="27"/>
  <c r="AJ8" i="10" l="1"/>
  <c r="R4" i="25"/>
  <c r="C5" i="27"/>
  <c r="A28" i="25"/>
  <c r="P4" i="25"/>
  <c r="S36" i="25"/>
  <c r="AF8" i="10"/>
  <c r="P84" i="26" l="1"/>
  <c r="Q211" i="27" s="1"/>
  <c r="Y120" i="26"/>
  <c r="Z120" i="26"/>
  <c r="P113" i="26"/>
  <c r="Q298" i="27" s="1"/>
  <c r="P119" i="26"/>
  <c r="Q316" i="27" s="1"/>
  <c r="P95" i="26"/>
  <c r="Q244" i="27" s="1"/>
  <c r="P77" i="26"/>
  <c r="Q190" i="27" s="1"/>
  <c r="P106" i="26"/>
  <c r="Q277" i="27" s="1"/>
  <c r="P109" i="26"/>
  <c r="Q286" i="27" s="1"/>
  <c r="P90" i="26"/>
  <c r="Q229" i="27" s="1"/>
  <c r="P87" i="26"/>
  <c r="Q220" i="27" s="1"/>
  <c r="P69" i="26"/>
  <c r="Q166" i="27" s="1"/>
  <c r="P83" i="26"/>
  <c r="Q208" i="27" s="1"/>
  <c r="P81" i="26"/>
  <c r="Q202" i="27" s="1"/>
  <c r="P79" i="26"/>
  <c r="Q196" i="27" s="1"/>
  <c r="P126" i="26"/>
  <c r="Q337" i="27" s="1"/>
  <c r="P100" i="26"/>
  <c r="Q259" i="27" s="1"/>
  <c r="P101" i="26"/>
  <c r="Q262" i="27" s="1"/>
  <c r="P104" i="26"/>
  <c r="Q271" i="27" s="1"/>
  <c r="P86" i="26"/>
  <c r="Q217" i="27" s="1"/>
  <c r="Y126" i="26"/>
  <c r="Z126" i="26"/>
  <c r="P89" i="26"/>
  <c r="Q226" i="27" s="1"/>
  <c r="Z108" i="26"/>
  <c r="P80" i="26"/>
  <c r="Q199" i="27" s="1"/>
  <c r="Y108" i="26"/>
  <c r="P67" i="26"/>
  <c r="Q160" i="27" s="1"/>
  <c r="P103" i="26"/>
  <c r="Q268" i="27" s="1"/>
  <c r="P70" i="26"/>
  <c r="Q169" i="27" s="1"/>
  <c r="Y78" i="26"/>
  <c r="Z78" i="26"/>
  <c r="R78" i="26" s="1"/>
  <c r="P111" i="26"/>
  <c r="Q292" i="27" s="1"/>
  <c r="P121" i="26"/>
  <c r="Q322" i="27" s="1"/>
  <c r="P78" i="26"/>
  <c r="Q193" i="27" s="1"/>
  <c r="Y102" i="26"/>
  <c r="Z102" i="26"/>
  <c r="R102" i="26" s="1"/>
  <c r="P75" i="26"/>
  <c r="Q184" i="27" s="1"/>
  <c r="P72" i="26"/>
  <c r="Q175" i="27" s="1"/>
  <c r="Z84" i="26"/>
  <c r="Y84" i="26"/>
  <c r="P110" i="26"/>
  <c r="Q289" i="27" s="1"/>
  <c r="P76" i="26"/>
  <c r="Q187" i="27" s="1"/>
  <c r="Z96" i="26"/>
  <c r="R96" i="26" s="1"/>
  <c r="Y96" i="26"/>
  <c r="P105" i="26"/>
  <c r="Q274" i="27" s="1"/>
  <c r="P73" i="26"/>
  <c r="Q178" i="27" s="1"/>
  <c r="P93" i="26"/>
  <c r="Q238" i="27" s="1"/>
  <c r="P125" i="26"/>
  <c r="Q334" i="27" s="1"/>
  <c r="P91" i="26"/>
  <c r="Q232" i="27" s="1"/>
  <c r="P98" i="26"/>
  <c r="Q253" i="27" s="1"/>
  <c r="P71" i="26"/>
  <c r="Q172" i="27" s="1"/>
  <c r="P123" i="26"/>
  <c r="Q328" i="27" s="1"/>
  <c r="P124" i="26"/>
  <c r="Q331" i="27" s="1"/>
  <c r="P88" i="26"/>
  <c r="Q223" i="27" s="1"/>
  <c r="P118" i="26"/>
  <c r="Q313" i="27" s="1"/>
  <c r="P102" i="26"/>
  <c r="Q265" i="27" s="1"/>
  <c r="P108" i="26"/>
  <c r="Q283" i="27" s="1"/>
  <c r="P97" i="26"/>
  <c r="Q250" i="27" s="1"/>
  <c r="P99" i="26"/>
  <c r="Q256" i="27" s="1"/>
  <c r="P116" i="26"/>
  <c r="Q307" i="27" s="1"/>
  <c r="P120" i="26"/>
  <c r="Q319" i="27" s="1"/>
  <c r="P96" i="26"/>
  <c r="Q247" i="27" s="1"/>
  <c r="P115" i="26"/>
  <c r="Q304" i="27" s="1"/>
  <c r="P92" i="26"/>
  <c r="Q235" i="27" s="1"/>
  <c r="P82" i="26"/>
  <c r="Q205" i="27" s="1"/>
  <c r="Z114" i="26"/>
  <c r="Y114" i="26"/>
  <c r="P107" i="26"/>
  <c r="Q280" i="27" s="1"/>
  <c r="P114" i="26"/>
  <c r="Q301" i="27" s="1"/>
  <c r="P94" i="26"/>
  <c r="Q241" i="27" s="1"/>
  <c r="P112" i="26"/>
  <c r="Q295" i="27" s="1"/>
  <c r="P74" i="26"/>
  <c r="Q181" i="27" s="1"/>
  <c r="Z90" i="26"/>
  <c r="R90" i="26" s="1"/>
  <c r="Y90" i="26"/>
  <c r="P117" i="26"/>
  <c r="Q310" i="27" s="1"/>
  <c r="P85" i="26"/>
  <c r="Q214" i="27" s="1"/>
  <c r="P122" i="26"/>
  <c r="Q325" i="27" s="1"/>
  <c r="Y72" i="26"/>
  <c r="P68" i="26"/>
  <c r="Q163" i="27" s="1"/>
  <c r="Z72" i="26"/>
  <c r="Z64" i="26"/>
  <c r="Z60" i="26"/>
  <c r="Z63" i="26"/>
  <c r="Z61" i="26"/>
  <c r="Z58" i="26"/>
  <c r="Z57" i="26"/>
  <c r="Z66" i="26"/>
  <c r="W17" i="26"/>
  <c r="W256" i="27" l="1"/>
  <c r="X256" i="27"/>
  <c r="X250" i="27"/>
  <c r="W250" i="27"/>
  <c r="W274" i="27"/>
  <c r="X274" i="27"/>
  <c r="X322" i="27"/>
  <c r="W322" i="27"/>
  <c r="X286" i="27"/>
  <c r="W286" i="27"/>
  <c r="W292" i="27"/>
  <c r="X292" i="27"/>
  <c r="X277" i="27"/>
  <c r="W277" i="27"/>
  <c r="W166" i="27"/>
  <c r="X166" i="27"/>
  <c r="W220" i="27"/>
  <c r="X220" i="27"/>
  <c r="X169" i="27"/>
  <c r="W169" i="27"/>
  <c r="X259" i="27"/>
  <c r="W259" i="27"/>
  <c r="W295" i="27"/>
  <c r="X295" i="27"/>
  <c r="W241" i="27"/>
  <c r="X241" i="27"/>
  <c r="X331" i="27"/>
  <c r="W331" i="27"/>
  <c r="X328" i="27"/>
  <c r="W328" i="27"/>
  <c r="X268" i="27"/>
  <c r="W268" i="27"/>
  <c r="W178" i="27"/>
  <c r="X178" i="27"/>
  <c r="W313" i="27"/>
  <c r="X313" i="27"/>
  <c r="W223" i="27"/>
  <c r="X223" i="27"/>
  <c r="W304" i="27"/>
  <c r="X304" i="27"/>
  <c r="X160" i="27"/>
  <c r="W160" i="27"/>
  <c r="X196" i="27"/>
  <c r="W196" i="27"/>
  <c r="W238" i="27"/>
  <c r="X238" i="27"/>
  <c r="X187" i="27"/>
  <c r="W187" i="27"/>
  <c r="W205" i="27"/>
  <c r="X205" i="27"/>
  <c r="X214" i="27"/>
  <c r="W214" i="27"/>
  <c r="X310" i="27"/>
  <c r="W310" i="27"/>
  <c r="W202" i="27"/>
  <c r="X202" i="27"/>
  <c r="X232" i="27"/>
  <c r="W232" i="27"/>
  <c r="X184" i="27"/>
  <c r="W184" i="27"/>
  <c r="R120" i="26"/>
  <c r="R84" i="26"/>
  <c r="T211" i="27" s="1"/>
  <c r="X211" i="27" s="1"/>
  <c r="R114" i="26"/>
  <c r="T301" i="27" s="1"/>
  <c r="W301" i="27" s="1"/>
  <c r="R108" i="26"/>
  <c r="T283" i="27" s="1"/>
  <c r="W283" i="27" s="1"/>
  <c r="R126" i="26"/>
  <c r="T337" i="27" s="1"/>
  <c r="U337" i="27" s="1"/>
  <c r="R72" i="26"/>
  <c r="T175" i="27" s="1"/>
  <c r="X175" i="27" s="1"/>
  <c r="T193" i="27"/>
  <c r="U193" i="27" s="1"/>
  <c r="T265" i="27"/>
  <c r="X265" i="27" s="1"/>
  <c r="T229" i="27"/>
  <c r="U229" i="27" s="1"/>
  <c r="T319" i="27"/>
  <c r="X319" i="27" s="1"/>
  <c r="T247" i="27"/>
  <c r="W247" i="27" s="1"/>
  <c r="V160" i="27"/>
  <c r="V202" i="27"/>
  <c r="V205" i="27"/>
  <c r="V292" i="27"/>
  <c r="V295" i="27"/>
  <c r="V268" i="27"/>
  <c r="V220" i="27"/>
  <c r="V256" i="27"/>
  <c r="V286" i="27"/>
  <c r="V187" i="27"/>
  <c r="V196" i="27"/>
  <c r="V166" i="27"/>
  <c r="V304" i="27"/>
  <c r="V322" i="27"/>
  <c r="V223" i="27"/>
  <c r="V214" i="27"/>
  <c r="V274" i="27"/>
  <c r="V259" i="27"/>
  <c r="V331" i="27"/>
  <c r="Q243" i="27"/>
  <c r="U241" i="27"/>
  <c r="Q234" i="27"/>
  <c r="U232" i="27"/>
  <c r="Q162" i="27"/>
  <c r="U160" i="27"/>
  <c r="U286" i="27"/>
  <c r="Q288" i="27"/>
  <c r="Q327" i="27"/>
  <c r="Q318" i="27"/>
  <c r="U274" i="27"/>
  <c r="Q276" i="27"/>
  <c r="Q339" i="27"/>
  <c r="Q336" i="27"/>
  <c r="Q201" i="27"/>
  <c r="Q192" i="27"/>
  <c r="Q300" i="27"/>
  <c r="Q240" i="27"/>
  <c r="U238" i="27"/>
  <c r="Q228" i="27"/>
  <c r="Q285" i="27"/>
  <c r="Q204" i="27"/>
  <c r="U202" i="27"/>
  <c r="Q165" i="27"/>
  <c r="U214" i="27"/>
  <c r="Q216" i="27"/>
  <c r="Q321" i="27"/>
  <c r="Q294" i="27"/>
  <c r="U292" i="27"/>
  <c r="Q264" i="27"/>
  <c r="V328" i="27"/>
  <c r="V178" i="27"/>
  <c r="Q291" i="27"/>
  <c r="U322" i="27"/>
  <c r="Q324" i="27"/>
  <c r="Q252" i="27"/>
  <c r="U250" i="27"/>
  <c r="Q183" i="27"/>
  <c r="Q207" i="27"/>
  <c r="U205" i="27"/>
  <c r="Q267" i="27"/>
  <c r="Q177" i="27"/>
  <c r="Q219" i="27"/>
  <c r="V310" i="27"/>
  <c r="Q255" i="27"/>
  <c r="V238" i="27"/>
  <c r="Q189" i="27"/>
  <c r="U187" i="27"/>
  <c r="U268" i="27"/>
  <c r="Q270" i="27"/>
  <c r="U196" i="27"/>
  <c r="Q198" i="27"/>
  <c r="Q210" i="27"/>
  <c r="V277" i="27"/>
  <c r="Q246" i="27"/>
  <c r="Q282" i="27"/>
  <c r="Q171" i="27"/>
  <c r="U169" i="27"/>
  <c r="Q225" i="27"/>
  <c r="U223" i="27"/>
  <c r="Q168" i="27"/>
  <c r="U166" i="27"/>
  <c r="Q174" i="27"/>
  <c r="Q306" i="27"/>
  <c r="U304" i="27"/>
  <c r="Q333" i="27"/>
  <c r="U331" i="27"/>
  <c r="Q222" i="27"/>
  <c r="U220" i="27"/>
  <c r="Q297" i="27"/>
  <c r="U295" i="27"/>
  <c r="V313" i="27"/>
  <c r="Q186" i="27"/>
  <c r="U184" i="27"/>
  <c r="Q258" i="27"/>
  <c r="U256" i="27"/>
  <c r="Q303" i="27"/>
  <c r="V250" i="27"/>
  <c r="U310" i="27"/>
  <c r="Q312" i="27"/>
  <c r="V241" i="27"/>
  <c r="Q237" i="27"/>
  <c r="Q249" i="27"/>
  <c r="Q309" i="27"/>
  <c r="Q315" i="27"/>
  <c r="U313" i="27"/>
  <c r="U328" i="27"/>
  <c r="Q330" i="27"/>
  <c r="U178" i="27"/>
  <c r="Q180" i="27"/>
  <c r="V184" i="27"/>
  <c r="Q195" i="27"/>
  <c r="V169" i="27"/>
  <c r="Q273" i="27"/>
  <c r="U259" i="27"/>
  <c r="Q261" i="27"/>
  <c r="Q231" i="27"/>
  <c r="Q279" i="27"/>
  <c r="U277" i="27"/>
  <c r="Q213" i="27"/>
  <c r="Y57" i="26"/>
  <c r="R57" i="26" s="1"/>
  <c r="T130" i="27" s="1"/>
  <c r="Y61" i="26"/>
  <c r="Y63" i="26"/>
  <c r="Y58" i="26"/>
  <c r="R58" i="26" s="1"/>
  <c r="T133" i="27" s="1"/>
  <c r="Y64" i="26"/>
  <c r="R64" i="26" s="1"/>
  <c r="T151" i="27" s="1"/>
  <c r="Y66" i="26"/>
  <c r="Y60" i="26"/>
  <c r="F141" i="27"/>
  <c r="F153" i="27"/>
  <c r="F147" i="27"/>
  <c r="F156" i="27"/>
  <c r="F138" i="27"/>
  <c r="F132" i="27"/>
  <c r="F144" i="27"/>
  <c r="F135" i="27"/>
  <c r="F150" i="27"/>
  <c r="F159" i="27"/>
  <c r="V19" i="26"/>
  <c r="V38" i="26"/>
  <c r="V20" i="26"/>
  <c r="V26" i="26"/>
  <c r="V54" i="26"/>
  <c r="V58" i="26"/>
  <c r="P58" i="26" s="1"/>
  <c r="Q133" i="27" s="1"/>
  <c r="V28" i="26"/>
  <c r="V44" i="26"/>
  <c r="V60" i="26"/>
  <c r="P60" i="26" s="1"/>
  <c r="Q139" i="27" s="1"/>
  <c r="V27" i="26"/>
  <c r="V25" i="26"/>
  <c r="V51" i="26"/>
  <c r="V65" i="26"/>
  <c r="P65" i="26" s="1"/>
  <c r="Q154" i="27" s="1"/>
  <c r="V18" i="26"/>
  <c r="V22" i="26"/>
  <c r="V41" i="26"/>
  <c r="V34" i="26"/>
  <c r="V56" i="26"/>
  <c r="V39" i="26"/>
  <c r="V46" i="26"/>
  <c r="V43" i="26"/>
  <c r="V52" i="26"/>
  <c r="V21" i="26"/>
  <c r="V64" i="26"/>
  <c r="P64" i="26" s="1"/>
  <c r="Q151" i="27" s="1"/>
  <c r="V62" i="26"/>
  <c r="P62" i="26" s="1"/>
  <c r="Q145" i="27" s="1"/>
  <c r="V48" i="26"/>
  <c r="V37" i="26"/>
  <c r="V49" i="26"/>
  <c r="V24" i="26"/>
  <c r="V50" i="26"/>
  <c r="V55" i="26"/>
  <c r="V61" i="26"/>
  <c r="P61" i="26" s="1"/>
  <c r="Q142" i="27" s="1"/>
  <c r="V32" i="26"/>
  <c r="V63" i="26"/>
  <c r="P63" i="26" s="1"/>
  <c r="Q148" i="27" s="1"/>
  <c r="V59" i="26"/>
  <c r="P59" i="26" s="1"/>
  <c r="Q136" i="27" s="1"/>
  <c r="V23" i="26"/>
  <c r="V33" i="26"/>
  <c r="V30" i="26"/>
  <c r="V36" i="26"/>
  <c r="V35" i="26"/>
  <c r="V31" i="26"/>
  <c r="V40" i="26"/>
  <c r="V29" i="26"/>
  <c r="V45" i="26"/>
  <c r="V53" i="26"/>
  <c r="V42" i="26"/>
  <c r="V47" i="26"/>
  <c r="V57" i="26"/>
  <c r="P57" i="26" s="1"/>
  <c r="Q130" i="27" s="1"/>
  <c r="V66" i="26"/>
  <c r="P66" i="26" s="1"/>
  <c r="Q157" i="27" s="1"/>
  <c r="F57" i="27"/>
  <c r="F42" i="27"/>
  <c r="F93" i="27"/>
  <c r="F90" i="27"/>
  <c r="F39" i="27"/>
  <c r="F87" i="27"/>
  <c r="F33" i="27"/>
  <c r="F36" i="27"/>
  <c r="F129" i="27"/>
  <c r="F102" i="27"/>
  <c r="F117" i="27"/>
  <c r="F69" i="27"/>
  <c r="F21" i="27"/>
  <c r="F72" i="27"/>
  <c r="F60" i="27"/>
  <c r="F78" i="27"/>
  <c r="F81" i="27"/>
  <c r="F126" i="27"/>
  <c r="F123" i="27"/>
  <c r="F84" i="27"/>
  <c r="F30" i="27"/>
  <c r="F114" i="27"/>
  <c r="F18" i="27"/>
  <c r="F63" i="27"/>
  <c r="F24" i="27"/>
  <c r="F96" i="27"/>
  <c r="F66" i="27"/>
  <c r="F15" i="27"/>
  <c r="F108" i="27"/>
  <c r="F48" i="27"/>
  <c r="F105" i="27"/>
  <c r="F27" i="27"/>
  <c r="F51" i="27"/>
  <c r="F75" i="27"/>
  <c r="F45" i="27"/>
  <c r="F120" i="27"/>
  <c r="F111" i="27"/>
  <c r="F99" i="27"/>
  <c r="F54" i="27"/>
  <c r="X283" i="27" l="1"/>
  <c r="W211" i="27"/>
  <c r="X301" i="27"/>
  <c r="W265" i="27"/>
  <c r="W229" i="27"/>
  <c r="Q144" i="27"/>
  <c r="X229" i="27"/>
  <c r="W175" i="27"/>
  <c r="Q141" i="27"/>
  <c r="Q159" i="27"/>
  <c r="Q147" i="27"/>
  <c r="Q156" i="27"/>
  <c r="X247" i="27"/>
  <c r="W193" i="27"/>
  <c r="Q132" i="27"/>
  <c r="X130" i="27"/>
  <c r="W130" i="27"/>
  <c r="X193" i="27"/>
  <c r="Q135" i="27"/>
  <c r="W133" i="27"/>
  <c r="X133" i="27"/>
  <c r="Q138" i="27"/>
  <c r="W319" i="27"/>
  <c r="X337" i="27"/>
  <c r="Q153" i="27"/>
  <c r="X151" i="27"/>
  <c r="W151" i="27"/>
  <c r="Q150" i="27"/>
  <c r="W337" i="27"/>
  <c r="U151" i="27"/>
  <c r="U130" i="27"/>
  <c r="U265" i="27"/>
  <c r="V265" i="27"/>
  <c r="U175" i="27"/>
  <c r="V175" i="27"/>
  <c r="U283" i="27"/>
  <c r="V319" i="27"/>
  <c r="U319" i="27"/>
  <c r="V283" i="27"/>
  <c r="U247" i="27"/>
  <c r="V247" i="27"/>
  <c r="U301" i="27"/>
  <c r="V301" i="27"/>
  <c r="U211" i="27"/>
  <c r="V193" i="27"/>
  <c r="V211" i="27"/>
  <c r="V232" i="27"/>
  <c r="U133" i="27"/>
  <c r="R63" i="26"/>
  <c r="T148" i="27" s="1"/>
  <c r="W148" i="27" s="1"/>
  <c r="R61" i="26"/>
  <c r="T142" i="27" s="1"/>
  <c r="X142" i="27" s="1"/>
  <c r="R60" i="26"/>
  <c r="T139" i="27" s="1"/>
  <c r="W139" i="27" s="1"/>
  <c r="R66" i="26"/>
  <c r="X148" i="27" l="1"/>
  <c r="X139" i="27"/>
  <c r="W142" i="27"/>
  <c r="V337" i="27"/>
  <c r="V229" i="27"/>
  <c r="V133" i="27"/>
  <c r="V130" i="27"/>
  <c r="V151" i="27"/>
  <c r="U148" i="27"/>
  <c r="U139" i="27"/>
  <c r="U142" i="27"/>
  <c r="T157" i="27"/>
  <c r="C28" i="27"/>
  <c r="X157" i="27" l="1"/>
  <c r="W157" i="27"/>
  <c r="V148" i="27"/>
  <c r="V139" i="27"/>
  <c r="Z28" i="27"/>
  <c r="Y28" i="27" s="1"/>
  <c r="V142" i="27"/>
  <c r="U157" i="27"/>
  <c r="S39" i="25"/>
  <c r="C127" i="27"/>
  <c r="C124" i="27"/>
  <c r="C121" i="27"/>
  <c r="C118" i="27"/>
  <c r="C115" i="27"/>
  <c r="C112" i="27"/>
  <c r="C109" i="27"/>
  <c r="C106" i="27"/>
  <c r="C103" i="27"/>
  <c r="C100" i="27"/>
  <c r="C97" i="27"/>
  <c r="C94" i="27"/>
  <c r="C91" i="27"/>
  <c r="C88" i="27"/>
  <c r="C85" i="27"/>
  <c r="C82" i="27"/>
  <c r="C79" i="27"/>
  <c r="C76" i="27"/>
  <c r="C73" i="27"/>
  <c r="C70" i="27"/>
  <c r="C67" i="27"/>
  <c r="C64" i="27"/>
  <c r="C61" i="27"/>
  <c r="C58" i="27"/>
  <c r="C55" i="27"/>
  <c r="C52" i="27"/>
  <c r="C49" i="27"/>
  <c r="C46" i="27"/>
  <c r="C43" i="27"/>
  <c r="C34" i="27"/>
  <c r="C37" i="27"/>
  <c r="B128" i="27"/>
  <c r="B127" i="27"/>
  <c r="B125" i="27"/>
  <c r="B124" i="27"/>
  <c r="B122" i="27"/>
  <c r="B121" i="27"/>
  <c r="B119" i="27"/>
  <c r="B118" i="27"/>
  <c r="B116" i="27"/>
  <c r="B115" i="27"/>
  <c r="B113" i="27"/>
  <c r="B112" i="27"/>
  <c r="B110" i="27"/>
  <c r="B109" i="27"/>
  <c r="B107" i="27"/>
  <c r="B106" i="27"/>
  <c r="B104" i="27"/>
  <c r="B103" i="27"/>
  <c r="B101" i="27"/>
  <c r="B100" i="27"/>
  <c r="B98" i="27"/>
  <c r="B97" i="27"/>
  <c r="B95" i="27"/>
  <c r="B94" i="27"/>
  <c r="B92" i="27"/>
  <c r="B91" i="27"/>
  <c r="B89" i="27"/>
  <c r="B88" i="27"/>
  <c r="B86" i="27"/>
  <c r="B85" i="27"/>
  <c r="B83" i="27"/>
  <c r="B82" i="27"/>
  <c r="B80" i="27"/>
  <c r="B79" i="27"/>
  <c r="B77" i="27"/>
  <c r="B76" i="27"/>
  <c r="B74" i="27"/>
  <c r="B73" i="27"/>
  <c r="B71" i="27"/>
  <c r="B70" i="27"/>
  <c r="B68" i="27"/>
  <c r="B67" i="27"/>
  <c r="B65" i="27"/>
  <c r="B64" i="27"/>
  <c r="B62" i="27"/>
  <c r="B56" i="27"/>
  <c r="B61" i="27"/>
  <c r="B59" i="27"/>
  <c r="B58" i="27"/>
  <c r="B55" i="27"/>
  <c r="B53" i="27"/>
  <c r="B52" i="27"/>
  <c r="B50" i="27"/>
  <c r="B49" i="27"/>
  <c r="B47" i="27"/>
  <c r="B46" i="27"/>
  <c r="B44" i="27"/>
  <c r="B43" i="27"/>
  <c r="B38" i="27"/>
  <c r="B37" i="27"/>
  <c r="C40" i="27"/>
  <c r="B41" i="27"/>
  <c r="B40" i="27"/>
  <c r="C31" i="27"/>
  <c r="B31" i="27"/>
  <c r="B32" i="27"/>
  <c r="B34" i="27"/>
  <c r="B35" i="27"/>
  <c r="B29" i="27"/>
  <c r="B28" i="27"/>
  <c r="S37" i="25"/>
  <c r="AA28" i="27" l="1"/>
  <c r="D28" i="27" s="1"/>
  <c r="Z124" i="27"/>
  <c r="Y124" i="27" s="1"/>
  <c r="Z94" i="27"/>
  <c r="Y94" i="27" s="1"/>
  <c r="Z85" i="27"/>
  <c r="Y85" i="27" s="1"/>
  <c r="Z91" i="27"/>
  <c r="Y91" i="27" s="1"/>
  <c r="Z52" i="27"/>
  <c r="Y52" i="27" s="1"/>
  <c r="Z121" i="27"/>
  <c r="Y121" i="27" s="1"/>
  <c r="Z88" i="27"/>
  <c r="Y88" i="27" s="1"/>
  <c r="Z127" i="27"/>
  <c r="Y127" i="27" s="1"/>
  <c r="Z58" i="27"/>
  <c r="Y58" i="27" s="1"/>
  <c r="Z61" i="27"/>
  <c r="Y61" i="27" s="1"/>
  <c r="Z97" i="27"/>
  <c r="Y97" i="27" s="1"/>
  <c r="Z64" i="27"/>
  <c r="Y64" i="27" s="1"/>
  <c r="Z100" i="27"/>
  <c r="Y100" i="27" s="1"/>
  <c r="Z67" i="27"/>
  <c r="Y67" i="27" s="1"/>
  <c r="Z40" i="27"/>
  <c r="Y40" i="27" s="1"/>
  <c r="Z70" i="27"/>
  <c r="Y70" i="27" s="1"/>
  <c r="Z55" i="27"/>
  <c r="Y55" i="27" s="1"/>
  <c r="Z31" i="27"/>
  <c r="Y31" i="27" s="1"/>
  <c r="Z103" i="27"/>
  <c r="Y103" i="27" s="1"/>
  <c r="Z106" i="27"/>
  <c r="Y106" i="27" s="1"/>
  <c r="Z37" i="27"/>
  <c r="Y37" i="27" s="1"/>
  <c r="Z73" i="27"/>
  <c r="Y73" i="27" s="1"/>
  <c r="Z43" i="27"/>
  <c r="Y43" i="27" s="1"/>
  <c r="Z49" i="27"/>
  <c r="Y49" i="27" s="1"/>
  <c r="Z109" i="27"/>
  <c r="Y109" i="27" s="1"/>
  <c r="Z34" i="27"/>
  <c r="Y34" i="27" s="1"/>
  <c r="Z76" i="27"/>
  <c r="Y76" i="27" s="1"/>
  <c r="Z112" i="27"/>
  <c r="Y112" i="27" s="1"/>
  <c r="Z79" i="27"/>
  <c r="Y79" i="27" s="1"/>
  <c r="Z115" i="27"/>
  <c r="Y115" i="27" s="1"/>
  <c r="Z46" i="27"/>
  <c r="Y46" i="27" s="1"/>
  <c r="Z82" i="27"/>
  <c r="Y82" i="27" s="1"/>
  <c r="Z118" i="27"/>
  <c r="Y118" i="27" s="1"/>
  <c r="V157" i="27"/>
  <c r="C7" i="27"/>
  <c r="AB23" i="26" l="1"/>
  <c r="P23" i="26"/>
  <c r="AA23" i="26"/>
  <c r="AA52" i="27"/>
  <c r="D52" i="27" s="1"/>
  <c r="AA103" i="27"/>
  <c r="D103" i="27" s="1"/>
  <c r="AA115" i="27"/>
  <c r="D115" i="27" s="1"/>
  <c r="AA79" i="27"/>
  <c r="D79" i="27" s="1"/>
  <c r="AA91" i="27"/>
  <c r="D91" i="27" s="1"/>
  <c r="AA40" i="27"/>
  <c r="D40" i="27" s="1"/>
  <c r="AA94" i="27"/>
  <c r="D94" i="27" s="1"/>
  <c r="AA109" i="27"/>
  <c r="D109" i="27" s="1"/>
  <c r="AA100" i="27"/>
  <c r="D100" i="27" s="1"/>
  <c r="AA124" i="27"/>
  <c r="D124" i="27" s="1"/>
  <c r="AA46" i="27"/>
  <c r="D46" i="27" s="1"/>
  <c r="AA121" i="27"/>
  <c r="D121" i="27" s="1"/>
  <c r="AA70" i="27"/>
  <c r="D70" i="27" s="1"/>
  <c r="AA85" i="27"/>
  <c r="D85" i="27" s="1"/>
  <c r="AA49" i="27"/>
  <c r="D49" i="27" s="1"/>
  <c r="AA43" i="27"/>
  <c r="D43" i="27" s="1"/>
  <c r="AA73" i="27"/>
  <c r="D73" i="27" s="1"/>
  <c r="AA61" i="27"/>
  <c r="D61" i="27" s="1"/>
  <c r="AA88" i="27"/>
  <c r="D88" i="27" s="1"/>
  <c r="AA55" i="27"/>
  <c r="D55" i="27" s="1"/>
  <c r="AA76" i="27"/>
  <c r="D76" i="27" s="1"/>
  <c r="AA34" i="27"/>
  <c r="D34" i="27" s="1"/>
  <c r="AA64" i="27"/>
  <c r="D64" i="27" s="1"/>
  <c r="AA97" i="27"/>
  <c r="D97" i="27" s="1"/>
  <c r="AA37" i="27"/>
  <c r="D37" i="27" s="1"/>
  <c r="AA58" i="27"/>
  <c r="D58" i="27" s="1"/>
  <c r="AA31" i="27"/>
  <c r="D31" i="27" s="1"/>
  <c r="AA112" i="27"/>
  <c r="D112" i="27" s="1"/>
  <c r="AA67" i="27"/>
  <c r="D67" i="27" s="1"/>
  <c r="AA118" i="27"/>
  <c r="D118" i="27" s="1"/>
  <c r="AA82" i="27"/>
  <c r="D82" i="27" s="1"/>
  <c r="AA106" i="27"/>
  <c r="D106" i="27" s="1"/>
  <c r="AA127" i="27"/>
  <c r="D127" i="27" s="1"/>
  <c r="Y68" i="26"/>
  <c r="Z68" i="26"/>
  <c r="R68" i="26" s="1"/>
  <c r="T163" i="27" s="1"/>
  <c r="Y80" i="26"/>
  <c r="Z80" i="26"/>
  <c r="Y65" i="26"/>
  <c r="Z65" i="26"/>
  <c r="R65" i="26" s="1"/>
  <c r="T154" i="27" s="1"/>
  <c r="Y122" i="26"/>
  <c r="Z122" i="26"/>
  <c r="R122" i="26" s="1"/>
  <c r="T325" i="27" s="1"/>
  <c r="Y86" i="26"/>
  <c r="Z86" i="26"/>
  <c r="R86" i="26" s="1"/>
  <c r="T217" i="27" s="1"/>
  <c r="Y62" i="26"/>
  <c r="Z62" i="26"/>
  <c r="R62" i="26" s="1"/>
  <c r="T145" i="27" s="1"/>
  <c r="Y59" i="26"/>
  <c r="Z59" i="26"/>
  <c r="R59" i="26" s="1"/>
  <c r="T136" i="27" s="1"/>
  <c r="Y113" i="26"/>
  <c r="Z113" i="26"/>
  <c r="Y119" i="26"/>
  <c r="Z119" i="26"/>
  <c r="R119" i="26" s="1"/>
  <c r="T316" i="27" s="1"/>
  <c r="Y74" i="26"/>
  <c r="Z74" i="26"/>
  <c r="Y125" i="26"/>
  <c r="Z125" i="26"/>
  <c r="R125" i="26" s="1"/>
  <c r="T334" i="27" s="1"/>
  <c r="Y89" i="26"/>
  <c r="Z89" i="26"/>
  <c r="R89" i="26" s="1"/>
  <c r="T226" i="27" s="1"/>
  <c r="Y95" i="26"/>
  <c r="Z95" i="26"/>
  <c r="R95" i="26" s="1"/>
  <c r="T244" i="27" s="1"/>
  <c r="Y77" i="26"/>
  <c r="Z77" i="26"/>
  <c r="Y83" i="26"/>
  <c r="Z83" i="26"/>
  <c r="R83" i="26" s="1"/>
  <c r="T208" i="27" s="1"/>
  <c r="Y116" i="26"/>
  <c r="Z116" i="26"/>
  <c r="R116" i="26" s="1"/>
  <c r="T307" i="27" s="1"/>
  <c r="Y71" i="26"/>
  <c r="Z71" i="26"/>
  <c r="R71" i="26" s="1"/>
  <c r="T172" i="27" s="1"/>
  <c r="Y110" i="26"/>
  <c r="Z110" i="26"/>
  <c r="R110" i="26" s="1"/>
  <c r="T289" i="27" s="1"/>
  <c r="Y98" i="26"/>
  <c r="Z98" i="26"/>
  <c r="R98" i="26" s="1"/>
  <c r="T253" i="27" s="1"/>
  <c r="Y92" i="26"/>
  <c r="Z92" i="26"/>
  <c r="Y101" i="26"/>
  <c r="Z101" i="26"/>
  <c r="R101" i="26" s="1"/>
  <c r="T262" i="27" s="1"/>
  <c r="Y107" i="26"/>
  <c r="Z107" i="26"/>
  <c r="R107" i="26" s="1"/>
  <c r="T280" i="27" s="1"/>
  <c r="Y104" i="26"/>
  <c r="Z104" i="26"/>
  <c r="R104" i="26" s="1"/>
  <c r="T271" i="27" s="1"/>
  <c r="B4" i="27"/>
  <c r="W334" i="27" l="1"/>
  <c r="X334" i="27"/>
  <c r="X217" i="27"/>
  <c r="W217" i="27"/>
  <c r="W325" i="27"/>
  <c r="X325" i="27"/>
  <c r="AA36" i="26"/>
  <c r="Y36" i="26" s="1"/>
  <c r="P44" i="26"/>
  <c r="Q91" i="27" s="1"/>
  <c r="Q93" i="27" s="1"/>
  <c r="W262" i="27"/>
  <c r="X262" i="27"/>
  <c r="X136" i="27"/>
  <c r="W136" i="27"/>
  <c r="P35" i="26"/>
  <c r="Q64" i="27" s="1"/>
  <c r="Q66" i="27" s="1"/>
  <c r="W271" i="27"/>
  <c r="X271" i="27"/>
  <c r="W307" i="27"/>
  <c r="X307" i="27"/>
  <c r="X208" i="27"/>
  <c r="W208" i="27"/>
  <c r="W253" i="27"/>
  <c r="X253" i="27"/>
  <c r="X163" i="27"/>
  <c r="W163" i="27"/>
  <c r="X172" i="27"/>
  <c r="W172" i="27"/>
  <c r="X280" i="27"/>
  <c r="W280" i="27"/>
  <c r="P38" i="26"/>
  <c r="Q73" i="27" s="1"/>
  <c r="Q75" i="27" s="1"/>
  <c r="W316" i="27"/>
  <c r="X316" i="27"/>
  <c r="W244" i="27"/>
  <c r="X244" i="27"/>
  <c r="X289" i="27"/>
  <c r="W289" i="27"/>
  <c r="W226" i="27"/>
  <c r="X226" i="27"/>
  <c r="W145" i="27"/>
  <c r="X145" i="27"/>
  <c r="W154" i="27"/>
  <c r="X154" i="27"/>
  <c r="AA42" i="26"/>
  <c r="Y42" i="26" s="1"/>
  <c r="P32" i="26"/>
  <c r="R92" i="26"/>
  <c r="T235" i="27" s="1"/>
  <c r="U235" i="27" s="1"/>
  <c r="R77" i="26"/>
  <c r="T190" i="27" s="1"/>
  <c r="R113" i="26"/>
  <c r="T298" i="27" s="1"/>
  <c r="R80" i="26"/>
  <c r="T199" i="27" s="1"/>
  <c r="P33" i="26"/>
  <c r="Q58" i="27" s="1"/>
  <c r="Q60" i="27" s="1"/>
  <c r="AB33" i="26"/>
  <c r="Z33" i="26" s="1"/>
  <c r="AB49" i="26"/>
  <c r="Z49" i="26" s="1"/>
  <c r="P49" i="26"/>
  <c r="Q106" i="27" s="1"/>
  <c r="Q108" i="27" s="1"/>
  <c r="AA49" i="26"/>
  <c r="Y49" i="26" s="1"/>
  <c r="AA50" i="26"/>
  <c r="Y50" i="26" s="1"/>
  <c r="P50" i="26"/>
  <c r="Q109" i="27" s="1"/>
  <c r="Q111" i="27" s="1"/>
  <c r="AA48" i="26"/>
  <c r="Y48" i="26" s="1"/>
  <c r="P48" i="26"/>
  <c r="Q103" i="27" s="1"/>
  <c r="Q105" i="27" s="1"/>
  <c r="AB29" i="26"/>
  <c r="P29" i="26"/>
  <c r="P28" i="26"/>
  <c r="Q43" i="27" s="1"/>
  <c r="Q45" i="27" s="1"/>
  <c r="AA28" i="26"/>
  <c r="Y28" i="26" s="1"/>
  <c r="AB28" i="26"/>
  <c r="Z28" i="26" s="1"/>
  <c r="P26" i="26"/>
  <c r="AA26" i="26"/>
  <c r="AB26" i="26"/>
  <c r="P56" i="26"/>
  <c r="Q127" i="27" s="1"/>
  <c r="Q129" i="27" s="1"/>
  <c r="AA56" i="26"/>
  <c r="Y56" i="26" s="1"/>
  <c r="AB56" i="26"/>
  <c r="Z56" i="26" s="1"/>
  <c r="AB27" i="26"/>
  <c r="Z27" i="26" s="1"/>
  <c r="P27" i="26"/>
  <c r="Q40" i="27" s="1"/>
  <c r="Q42" i="27" s="1"/>
  <c r="AA27" i="26"/>
  <c r="Y27" i="26" s="1"/>
  <c r="AB25" i="26"/>
  <c r="Z25" i="26" s="1"/>
  <c r="P25" i="26"/>
  <c r="Q34" i="27" s="1"/>
  <c r="Q36" i="27" s="1"/>
  <c r="AA25" i="26"/>
  <c r="Y25" i="26" s="1"/>
  <c r="P53" i="26"/>
  <c r="Q118" i="27" s="1"/>
  <c r="Q120" i="27" s="1"/>
  <c r="AA53" i="26"/>
  <c r="Y53" i="26" s="1"/>
  <c r="AB53" i="26"/>
  <c r="Z53" i="26" s="1"/>
  <c r="P52" i="26"/>
  <c r="Q115" i="27" s="1"/>
  <c r="Q117" i="27" s="1"/>
  <c r="AA52" i="26"/>
  <c r="Y52" i="26" s="1"/>
  <c r="AB52" i="26"/>
  <c r="Z52" i="26" s="1"/>
  <c r="R52" i="26" s="1"/>
  <c r="T115" i="27" s="1"/>
  <c r="AB55" i="26"/>
  <c r="Z55" i="26" s="1"/>
  <c r="P55" i="26"/>
  <c r="Q124" i="27" s="1"/>
  <c r="Q126" i="27" s="1"/>
  <c r="AA55" i="26"/>
  <c r="Y55" i="26" s="1"/>
  <c r="AB45" i="26"/>
  <c r="Z45" i="26" s="1"/>
  <c r="AA45" i="26"/>
  <c r="Y45" i="26" s="1"/>
  <c r="P45" i="26"/>
  <c r="Q94" i="27" s="1"/>
  <c r="Q96" i="27" s="1"/>
  <c r="P41" i="26"/>
  <c r="Q82" i="27" s="1"/>
  <c r="Q84" i="27" s="1"/>
  <c r="AB41" i="26"/>
  <c r="Z41" i="26" s="1"/>
  <c r="AA41" i="26"/>
  <c r="Y41" i="26" s="1"/>
  <c r="AB37" i="26"/>
  <c r="Z37" i="26" s="1"/>
  <c r="AA37" i="26"/>
  <c r="Y37" i="26" s="1"/>
  <c r="P37" i="26"/>
  <c r="Q70" i="27" s="1"/>
  <c r="Q72" i="27" s="1"/>
  <c r="AB39" i="26"/>
  <c r="Z39" i="26" s="1"/>
  <c r="AA39" i="26"/>
  <c r="Y39" i="26" s="1"/>
  <c r="P39" i="26"/>
  <c r="Q76" i="27" s="1"/>
  <c r="Q78" i="27" s="1"/>
  <c r="AB51" i="26"/>
  <c r="Z51" i="26" s="1"/>
  <c r="P51" i="26"/>
  <c r="Q112" i="27" s="1"/>
  <c r="Q114" i="27" s="1"/>
  <c r="AA51" i="26"/>
  <c r="Y51" i="26" s="1"/>
  <c r="AB43" i="26"/>
  <c r="Z43" i="26" s="1"/>
  <c r="P43" i="26"/>
  <c r="Q88" i="27" s="1"/>
  <c r="Q90" i="27" s="1"/>
  <c r="AA43" i="26"/>
  <c r="Y43" i="26" s="1"/>
  <c r="AB31" i="26"/>
  <c r="Z31" i="26" s="1"/>
  <c r="AA31" i="26"/>
  <c r="Y31" i="26" s="1"/>
  <c r="P31" i="26"/>
  <c r="Q52" i="27" s="1"/>
  <c r="Q54" i="27" s="1"/>
  <c r="P24" i="26"/>
  <c r="Q31" i="27" s="1"/>
  <c r="Q33" i="27" s="1"/>
  <c r="AA24" i="26"/>
  <c r="Y24" i="26" s="1"/>
  <c r="AB24" i="26"/>
  <c r="Z24" i="26" s="1"/>
  <c r="R24" i="26" s="1"/>
  <c r="T31" i="27" s="1"/>
  <c r="AA34" i="26"/>
  <c r="Y34" i="26" s="1"/>
  <c r="AB34" i="26"/>
  <c r="Z34" i="26" s="1"/>
  <c r="R34" i="26" s="1"/>
  <c r="T61" i="27" s="1"/>
  <c r="P34" i="26"/>
  <c r="Q61" i="27" s="1"/>
  <c r="Q63" i="27" s="1"/>
  <c r="AB47" i="26"/>
  <c r="Z47" i="26" s="1"/>
  <c r="AA47" i="26"/>
  <c r="Y47" i="26" s="1"/>
  <c r="P47" i="26"/>
  <c r="Q100" i="27" s="1"/>
  <c r="Q102" i="27" s="1"/>
  <c r="P46" i="26"/>
  <c r="Q97" i="27" s="1"/>
  <c r="Q99" i="27" s="1"/>
  <c r="AA46" i="26"/>
  <c r="Y46" i="26" s="1"/>
  <c r="AB46" i="26"/>
  <c r="Z46" i="26" s="1"/>
  <c r="R46" i="26" s="1"/>
  <c r="T97" i="27" s="1"/>
  <c r="AA30" i="26"/>
  <c r="Y30" i="26" s="1"/>
  <c r="AB30" i="26"/>
  <c r="Z30" i="26" s="1"/>
  <c r="P30" i="26"/>
  <c r="Q49" i="27" s="1"/>
  <c r="Q51" i="27" s="1"/>
  <c r="AA40" i="26"/>
  <c r="Y40" i="26" s="1"/>
  <c r="AB40" i="26"/>
  <c r="Z40" i="26" s="1"/>
  <c r="R40" i="26" s="1"/>
  <c r="T79" i="27" s="1"/>
  <c r="P40" i="26"/>
  <c r="Q79" i="27" s="1"/>
  <c r="Q81" i="27" s="1"/>
  <c r="AA54" i="26"/>
  <c r="Y54" i="26" s="1"/>
  <c r="P54" i="26"/>
  <c r="Q121" i="27" s="1"/>
  <c r="Q123" i="27" s="1"/>
  <c r="AB54" i="26"/>
  <c r="Z54" i="26" s="1"/>
  <c r="AB32" i="26"/>
  <c r="AB38" i="26"/>
  <c r="Z38" i="26" s="1"/>
  <c r="R38" i="26" s="1"/>
  <c r="T73" i="27" s="1"/>
  <c r="AB44" i="26"/>
  <c r="Z44" i="26" s="1"/>
  <c r="R44" i="26" s="1"/>
  <c r="T91" i="27" s="1"/>
  <c r="AB50" i="26"/>
  <c r="Z50" i="26" s="1"/>
  <c r="P42" i="26"/>
  <c r="Q85" i="27" s="1"/>
  <c r="Q87" i="27" s="1"/>
  <c r="AA32" i="26"/>
  <c r="AA38" i="26"/>
  <c r="Y38" i="26" s="1"/>
  <c r="AA44" i="26"/>
  <c r="Y44" i="26" s="1"/>
  <c r="AA33" i="26"/>
  <c r="Y33" i="26" s="1"/>
  <c r="P36" i="26"/>
  <c r="Q67" i="27" s="1"/>
  <c r="Q69" i="27" s="1"/>
  <c r="AA29" i="26"/>
  <c r="AA35" i="26"/>
  <c r="Y35" i="26" s="1"/>
  <c r="AB36" i="26"/>
  <c r="Z36" i="26" s="1"/>
  <c r="R36" i="26" s="1"/>
  <c r="T67" i="27" s="1"/>
  <c r="AB42" i="26"/>
  <c r="Z42" i="26" s="1"/>
  <c r="R42" i="26" s="1"/>
  <c r="T85" i="27" s="1"/>
  <c r="AB48" i="26"/>
  <c r="Z48" i="26" s="1"/>
  <c r="R48" i="26" s="1"/>
  <c r="T103" i="27" s="1"/>
  <c r="AB35" i="26"/>
  <c r="Z35" i="26" s="1"/>
  <c r="U208" i="27"/>
  <c r="V298" i="27"/>
  <c r="U316" i="27"/>
  <c r="V316" i="27"/>
  <c r="U163" i="27"/>
  <c r="U289" i="27"/>
  <c r="U244" i="27"/>
  <c r="U262" i="27"/>
  <c r="V262" i="27"/>
  <c r="U334" i="27"/>
  <c r="U172" i="27"/>
  <c r="U280" i="27"/>
  <c r="U307" i="27"/>
  <c r="V307" i="27"/>
  <c r="U325" i="27"/>
  <c r="V325" i="27"/>
  <c r="U271" i="27"/>
  <c r="U217" i="27"/>
  <c r="V217" i="27"/>
  <c r="U154" i="27"/>
  <c r="U136" i="27"/>
  <c r="U145" i="27"/>
  <c r="V145" i="27"/>
  <c r="V136" i="27"/>
  <c r="U253" i="27"/>
  <c r="R74" i="26"/>
  <c r="T181" i="27" s="1"/>
  <c r="U226" i="27"/>
  <c r="V154" i="27"/>
  <c r="B13" i="27"/>
  <c r="B14" i="27"/>
  <c r="B16" i="27"/>
  <c r="B17" i="27"/>
  <c r="B19" i="27"/>
  <c r="B20" i="27"/>
  <c r="B22" i="27"/>
  <c r="B23" i="27"/>
  <c r="B25" i="27"/>
  <c r="B26" i="27"/>
  <c r="U73" i="27" l="1"/>
  <c r="W67" i="27"/>
  <c r="X103" i="27"/>
  <c r="W103" i="27"/>
  <c r="X31" i="27"/>
  <c r="X85" i="27"/>
  <c r="W115" i="27"/>
  <c r="U91" i="27"/>
  <c r="W91" i="27"/>
  <c r="X61" i="27"/>
  <c r="W31" i="27"/>
  <c r="X91" i="27"/>
  <c r="W61" i="27"/>
  <c r="X115" i="27"/>
  <c r="X67" i="27"/>
  <c r="W73" i="27"/>
  <c r="X97" i="27"/>
  <c r="X79" i="27"/>
  <c r="W85" i="27"/>
  <c r="X73" i="27"/>
  <c r="W97" i="27"/>
  <c r="W79" i="27"/>
  <c r="X199" i="27"/>
  <c r="W199" i="27"/>
  <c r="U298" i="27"/>
  <c r="X298" i="27"/>
  <c r="W298" i="27"/>
  <c r="X181" i="27"/>
  <c r="W181" i="27"/>
  <c r="W190" i="27"/>
  <c r="X190" i="27"/>
  <c r="X235" i="27"/>
  <c r="W235" i="27"/>
  <c r="U190" i="27"/>
  <c r="R43" i="26"/>
  <c r="T88" i="27" s="1"/>
  <c r="U88" i="27" s="1"/>
  <c r="R28" i="26"/>
  <c r="T43" i="27" s="1"/>
  <c r="U43" i="27" s="1"/>
  <c r="R41" i="26"/>
  <c r="T82" i="27" s="1"/>
  <c r="X82" i="27" s="1"/>
  <c r="R56" i="26"/>
  <c r="T127" i="27" s="1"/>
  <c r="W127" i="27" s="1"/>
  <c r="V226" i="27"/>
  <c r="R54" i="26"/>
  <c r="T121" i="27" s="1"/>
  <c r="X121" i="27" s="1"/>
  <c r="R33" i="26"/>
  <c r="T58" i="27" s="1"/>
  <c r="U58" i="27" s="1"/>
  <c r="R50" i="26"/>
  <c r="T109" i="27" s="1"/>
  <c r="X109" i="27" s="1"/>
  <c r="R55" i="26"/>
  <c r="T124" i="27" s="1"/>
  <c r="R27" i="26"/>
  <c r="T40" i="27" s="1"/>
  <c r="W40" i="27" s="1"/>
  <c r="U199" i="27"/>
  <c r="V199" i="27"/>
  <c r="R31" i="26"/>
  <c r="T52" i="27" s="1"/>
  <c r="X52" i="27" s="1"/>
  <c r="R37" i="26"/>
  <c r="T70" i="27" s="1"/>
  <c r="X70" i="27" s="1"/>
  <c r="V334" i="27"/>
  <c r="R53" i="26"/>
  <c r="T118" i="27" s="1"/>
  <c r="X118" i="27" s="1"/>
  <c r="R47" i="26"/>
  <c r="T100" i="27" s="1"/>
  <c r="W100" i="27" s="1"/>
  <c r="R49" i="26"/>
  <c r="T106" i="27" s="1"/>
  <c r="U106" i="27" s="1"/>
  <c r="V235" i="27"/>
  <c r="V163" i="27"/>
  <c r="R51" i="26"/>
  <c r="T112" i="27" s="1"/>
  <c r="U112" i="27" s="1"/>
  <c r="R45" i="26"/>
  <c r="T94" i="27" s="1"/>
  <c r="X94" i="27" s="1"/>
  <c r="R25" i="26"/>
  <c r="T34" i="27" s="1"/>
  <c r="R30" i="26"/>
  <c r="T49" i="27" s="1"/>
  <c r="V253" i="27"/>
  <c r="V289" i="27"/>
  <c r="R35" i="26"/>
  <c r="T64" i="27" s="1"/>
  <c r="X64" i="27" s="1"/>
  <c r="R39" i="26"/>
  <c r="T76" i="27" s="1"/>
  <c r="V244" i="27"/>
  <c r="V280" i="27"/>
  <c r="V208" i="27"/>
  <c r="U67" i="27"/>
  <c r="U97" i="27"/>
  <c r="U115" i="27"/>
  <c r="V271" i="27"/>
  <c r="V172" i="27"/>
  <c r="V190" i="27"/>
  <c r="V103" i="27"/>
  <c r="U103" i="27"/>
  <c r="U181" i="27"/>
  <c r="V115" i="27"/>
  <c r="U79" i="27"/>
  <c r="U31" i="27"/>
  <c r="U85" i="27"/>
  <c r="V85" i="27"/>
  <c r="U61" i="27"/>
  <c r="C25" i="27"/>
  <c r="C22" i="27"/>
  <c r="C19" i="27"/>
  <c r="C16" i="27"/>
  <c r="C13" i="27"/>
  <c r="X100" i="27" l="1"/>
  <c r="X43" i="27"/>
  <c r="W82" i="27"/>
  <c r="W70" i="27"/>
  <c r="W121" i="27"/>
  <c r="W106" i="27"/>
  <c r="W43" i="27"/>
  <c r="X127" i="27"/>
  <c r="W64" i="27"/>
  <c r="W118" i="27"/>
  <c r="U49" i="27"/>
  <c r="W49" i="27"/>
  <c r="W94" i="27"/>
  <c r="U34" i="27"/>
  <c r="X34" i="27"/>
  <c r="W34" i="27"/>
  <c r="W109" i="27"/>
  <c r="W112" i="27"/>
  <c r="W58" i="27"/>
  <c r="X106" i="27"/>
  <c r="W52" i="27"/>
  <c r="X88" i="27"/>
  <c r="X58" i="27"/>
  <c r="X40" i="27"/>
  <c r="U124" i="27"/>
  <c r="X124" i="27"/>
  <c r="W124" i="27"/>
  <c r="U76" i="27"/>
  <c r="W76" i="27"/>
  <c r="X76" i="27"/>
  <c r="W88" i="27"/>
  <c r="X112" i="27"/>
  <c r="X49" i="27"/>
  <c r="U82" i="27"/>
  <c r="U127" i="27"/>
  <c r="V181" i="27"/>
  <c r="V121" i="27"/>
  <c r="U121" i="27"/>
  <c r="V97" i="27"/>
  <c r="U109" i="27"/>
  <c r="V124" i="27"/>
  <c r="V40" i="27"/>
  <c r="U40" i="27"/>
  <c r="U52" i="27"/>
  <c r="V79" i="27"/>
  <c r="V118" i="27"/>
  <c r="V70" i="27"/>
  <c r="U64" i="27"/>
  <c r="U70" i="27"/>
  <c r="U118" i="27"/>
  <c r="V64" i="27"/>
  <c r="U100" i="27"/>
  <c r="V100" i="27"/>
  <c r="V94" i="27"/>
  <c r="V49" i="27"/>
  <c r="U94" i="27"/>
  <c r="V88" i="27"/>
  <c r="V43" i="27"/>
  <c r="V52" i="27"/>
  <c r="V31" i="27"/>
  <c r="V61" i="27"/>
  <c r="V109" i="27"/>
  <c r="V67" i="27"/>
  <c r="V73" i="27"/>
  <c r="Z16" i="27"/>
  <c r="Y16" i="27" s="1"/>
  <c r="Z19" i="27"/>
  <c r="Y19" i="27" s="1"/>
  <c r="Z22" i="27"/>
  <c r="Y22" i="27" s="1"/>
  <c r="Z25" i="27"/>
  <c r="Y25" i="27" s="1"/>
  <c r="Z13" i="27"/>
  <c r="Y13" i="27" s="1"/>
  <c r="V91" i="27"/>
  <c r="V82" i="27"/>
  <c r="V127" i="27"/>
  <c r="Q28" i="27"/>
  <c r="Q55" i="27"/>
  <c r="Q46" i="27"/>
  <c r="V76" i="27" l="1"/>
  <c r="V58" i="27"/>
  <c r="V106" i="27"/>
  <c r="V34" i="27"/>
  <c r="V112" i="27"/>
  <c r="AA22" i="27"/>
  <c r="D22" i="27" s="1"/>
  <c r="AA19" i="27"/>
  <c r="D19" i="27" s="1"/>
  <c r="AA13" i="27"/>
  <c r="D13" i="27" s="1"/>
  <c r="AA25" i="27"/>
  <c r="D25" i="27" s="1"/>
  <c r="AA16" i="27"/>
  <c r="D16" i="27" s="1"/>
  <c r="Y29" i="26"/>
  <c r="Z29" i="26"/>
  <c r="Y32" i="26"/>
  <c r="Z32" i="26"/>
  <c r="Y23" i="26"/>
  <c r="Z23" i="26"/>
  <c r="Y26" i="26"/>
  <c r="Z26" i="26"/>
  <c r="Q48" i="27"/>
  <c r="Q57" i="27"/>
  <c r="Q30" i="27"/>
  <c r="Q37" i="27"/>
  <c r="R32" i="26" l="1"/>
  <c r="T55" i="27" s="1"/>
  <c r="P22" i="26"/>
  <c r="Q25" i="27" s="1"/>
  <c r="Q27" i="27" s="1"/>
  <c r="AA22" i="26"/>
  <c r="Y22" i="26" s="1"/>
  <c r="AB22" i="26"/>
  <c r="Z22" i="26" s="1"/>
  <c r="R22" i="26" s="1"/>
  <c r="T25" i="27" s="1"/>
  <c r="AA20" i="26"/>
  <c r="AB20" i="26"/>
  <c r="Z20" i="26" s="1"/>
  <c r="P20" i="26"/>
  <c r="Q19" i="27" s="1"/>
  <c r="Q21" i="27" s="1"/>
  <c r="AA19" i="26"/>
  <c r="Y19" i="26" s="1"/>
  <c r="AB19" i="26"/>
  <c r="Z19" i="26" s="1"/>
  <c r="P19" i="26"/>
  <c r="Q16" i="27" s="1"/>
  <c r="Q18" i="27" s="1"/>
  <c r="AA18" i="26"/>
  <c r="Y18" i="26" s="1"/>
  <c r="P18" i="26"/>
  <c r="Q13" i="27" s="1"/>
  <c r="Q15" i="27" s="1"/>
  <c r="AB18" i="26"/>
  <c r="Z18" i="26" s="1"/>
  <c r="AA21" i="26"/>
  <c r="Y21" i="26" s="1"/>
  <c r="AB21" i="26"/>
  <c r="Z21" i="26" s="1"/>
  <c r="P21" i="26"/>
  <c r="Q22" i="27" s="1"/>
  <c r="Q24" i="27" s="1"/>
  <c r="R23" i="26"/>
  <c r="T28" i="27" s="1"/>
  <c r="R29" i="26"/>
  <c r="T46" i="27" s="1"/>
  <c r="R26" i="26"/>
  <c r="T37" i="27" s="1"/>
  <c r="W37" i="27" s="1"/>
  <c r="U55" i="27"/>
  <c r="V55" i="27"/>
  <c r="Y20" i="26"/>
  <c r="R20" i="26" s="1"/>
  <c r="T19" i="27" s="1"/>
  <c r="Q39" i="27"/>
  <c r="D9" i="11"/>
  <c r="W19" i="27" l="1"/>
  <c r="X19" i="27"/>
  <c r="X25" i="27"/>
  <c r="W25" i="27"/>
  <c r="U28" i="27"/>
  <c r="W28" i="27"/>
  <c r="X28" i="27"/>
  <c r="U46" i="27"/>
  <c r="W46" i="27"/>
  <c r="X46" i="27"/>
  <c r="X37" i="27"/>
  <c r="X55" i="27"/>
  <c r="W55" i="27"/>
  <c r="R19" i="26"/>
  <c r="T16" i="27" s="1"/>
  <c r="X16" i="27" s="1"/>
  <c r="R18" i="26"/>
  <c r="T13" i="27" s="1"/>
  <c r="U13" i="27" s="1"/>
  <c r="Y28" i="25" s="1"/>
  <c r="R21" i="26"/>
  <c r="T22" i="27" s="1"/>
  <c r="X22" i="27" s="1"/>
  <c r="V28" i="27"/>
  <c r="V37" i="27"/>
  <c r="U37" i="27"/>
  <c r="U25" i="27"/>
  <c r="U19" i="27"/>
  <c r="AZ10" i="11"/>
  <c r="AO10" i="11" s="1"/>
  <c r="AZ106" i="11"/>
  <c r="AO106" i="11" s="1"/>
  <c r="X13" i="27" l="1"/>
  <c r="W22" i="27"/>
  <c r="W13" i="27"/>
  <c r="W16" i="27"/>
  <c r="V19" i="27"/>
  <c r="V25" i="27"/>
  <c r="U16" i="27"/>
  <c r="U22" i="27"/>
  <c r="V13" i="27"/>
  <c r="V46" i="27"/>
  <c r="V16" i="27"/>
  <c r="V22" i="27"/>
  <c r="D21" i="11"/>
  <c r="D18" i="11"/>
  <c r="D15" i="11"/>
  <c r="D12" i="11"/>
  <c r="BR1" i="11"/>
  <c r="CQ4" i="11"/>
  <c r="AP5" i="11"/>
  <c r="CO12" i="11" l="1"/>
  <c r="CQ12" i="11" l="1"/>
  <c r="AZ32" i="11"/>
  <c r="AO32" i="11" s="1"/>
  <c r="AZ31" i="11"/>
  <c r="AO31" i="11" s="1"/>
  <c r="AZ29" i="11"/>
  <c r="AO29" i="11" s="1"/>
  <c r="AZ28" i="11"/>
  <c r="AO28" i="11" s="1"/>
  <c r="AZ26" i="11"/>
  <c r="AO26" i="11" s="1"/>
  <c r="AZ25" i="11"/>
  <c r="AO25" i="11" s="1"/>
  <c r="AZ23" i="11"/>
  <c r="AO23" i="11" s="1"/>
  <c r="AZ22" i="11"/>
  <c r="AO22" i="11" s="1"/>
  <c r="AZ20" i="11"/>
  <c r="AO20" i="11" s="1"/>
  <c r="AZ19" i="11"/>
  <c r="AO19" i="11" s="1"/>
  <c r="AZ17" i="11"/>
  <c r="AO17" i="11" s="1"/>
  <c r="AZ16" i="11"/>
  <c r="AO16" i="11" s="1"/>
  <c r="AZ14" i="11"/>
  <c r="AO14" i="11" s="1"/>
  <c r="AZ13" i="11"/>
  <c r="AO13" i="11" s="1"/>
  <c r="AZ11" i="11"/>
  <c r="AO11" i="11" s="1"/>
  <c r="AO9" i="11" s="1"/>
  <c r="AZ56" i="11"/>
  <c r="AO56" i="11" s="1"/>
  <c r="AZ55" i="11"/>
  <c r="AO55" i="11" s="1"/>
  <c r="AZ53" i="11"/>
  <c r="AO53" i="11" s="1"/>
  <c r="AZ52" i="11"/>
  <c r="AO52" i="11" s="1"/>
  <c r="AZ50" i="11"/>
  <c r="AO50" i="11" s="1"/>
  <c r="AZ49" i="11"/>
  <c r="AO49" i="11" s="1"/>
  <c r="AZ47" i="11"/>
  <c r="AO47" i="11" s="1"/>
  <c r="AZ46" i="11"/>
  <c r="AO46" i="11" s="1"/>
  <c r="AZ44" i="11"/>
  <c r="AO44" i="11" s="1"/>
  <c r="AZ43" i="11"/>
  <c r="AO43" i="11" s="1"/>
  <c r="AZ41" i="11"/>
  <c r="AO41" i="11" s="1"/>
  <c r="AZ40" i="11"/>
  <c r="AO40" i="11" s="1"/>
  <c r="AZ38" i="11"/>
  <c r="AO38" i="11" s="1"/>
  <c r="AZ37" i="11"/>
  <c r="AO37" i="11" s="1"/>
  <c r="AZ35" i="11"/>
  <c r="AO35" i="11" s="1"/>
  <c r="AZ34" i="11"/>
  <c r="AO34" i="11" s="1"/>
  <c r="AZ80" i="11"/>
  <c r="AO80" i="11" s="1"/>
  <c r="AZ79" i="11"/>
  <c r="AO79" i="11" s="1"/>
  <c r="AZ77" i="11"/>
  <c r="AO77" i="11" s="1"/>
  <c r="AZ76" i="11"/>
  <c r="AO76" i="11" s="1"/>
  <c r="AZ74" i="11"/>
  <c r="AO74" i="11" s="1"/>
  <c r="AZ73" i="11"/>
  <c r="AO73" i="11" s="1"/>
  <c r="AZ71" i="11"/>
  <c r="AO71" i="11" s="1"/>
  <c r="AZ70" i="11"/>
  <c r="AO70" i="11" s="1"/>
  <c r="AZ68" i="11"/>
  <c r="AO68" i="11" s="1"/>
  <c r="AZ67" i="11"/>
  <c r="AO67" i="11" s="1"/>
  <c r="AZ65" i="11"/>
  <c r="AO65" i="11" s="1"/>
  <c r="AZ64" i="11"/>
  <c r="AO64" i="11" s="1"/>
  <c r="AZ62" i="11"/>
  <c r="AO62" i="11" s="1"/>
  <c r="AZ61" i="11"/>
  <c r="AO61" i="11" s="1"/>
  <c r="AZ59" i="11"/>
  <c r="AO59" i="11" s="1"/>
  <c r="AZ58" i="11"/>
  <c r="AO58" i="11" s="1"/>
  <c r="AZ104" i="11"/>
  <c r="AO104" i="11" s="1"/>
  <c r="AZ103" i="11"/>
  <c r="AO103" i="11" s="1"/>
  <c r="AZ101" i="11"/>
  <c r="AO101" i="11" s="1"/>
  <c r="AZ100" i="11"/>
  <c r="AO100" i="11" s="1"/>
  <c r="AZ98" i="11"/>
  <c r="AO98" i="11" s="1"/>
  <c r="AZ97" i="11"/>
  <c r="AO97" i="11" s="1"/>
  <c r="AZ95" i="11"/>
  <c r="AO95" i="11" s="1"/>
  <c r="AZ94" i="11"/>
  <c r="AO94" i="11" s="1"/>
  <c r="AZ92" i="11"/>
  <c r="AO92" i="11" s="1"/>
  <c r="AZ91" i="11"/>
  <c r="AO91" i="11" s="1"/>
  <c r="AZ89" i="11"/>
  <c r="AO89" i="11" s="1"/>
  <c r="AZ88" i="11"/>
  <c r="AO88" i="11" s="1"/>
  <c r="AZ86" i="11"/>
  <c r="AO86" i="11" s="1"/>
  <c r="AZ85" i="11"/>
  <c r="AO85" i="11" s="1"/>
  <c r="AZ83" i="11"/>
  <c r="AO83" i="11" s="1"/>
  <c r="AZ82" i="11"/>
  <c r="AO82" i="11" s="1"/>
  <c r="AZ128" i="11"/>
  <c r="AO128" i="11" s="1"/>
  <c r="AZ127" i="11"/>
  <c r="AO127" i="11" s="1"/>
  <c r="AZ125" i="11"/>
  <c r="AO125" i="11" s="1"/>
  <c r="AZ124" i="11"/>
  <c r="AO124" i="11" s="1"/>
  <c r="AZ122" i="11"/>
  <c r="AO122" i="11" s="1"/>
  <c r="AZ121" i="11"/>
  <c r="AO121" i="11" s="1"/>
  <c r="AZ119" i="11"/>
  <c r="AO119" i="11" s="1"/>
  <c r="AZ118" i="11"/>
  <c r="AO118" i="11" s="1"/>
  <c r="AZ116" i="11"/>
  <c r="AO116" i="11" s="1"/>
  <c r="AZ115" i="11"/>
  <c r="AO115" i="11" s="1"/>
  <c r="AZ113" i="11"/>
  <c r="AO113" i="11" s="1"/>
  <c r="AZ112" i="11"/>
  <c r="AO112" i="11" s="1"/>
  <c r="AZ110" i="11"/>
  <c r="AO110" i="11" s="1"/>
  <c r="AZ109" i="11"/>
  <c r="AO109" i="11" s="1"/>
  <c r="AZ107" i="11"/>
  <c r="AO107" i="11" s="1"/>
  <c r="AZ152" i="11"/>
  <c r="AO152" i="11" s="1"/>
  <c r="AZ151" i="11"/>
  <c r="AO151" i="11" s="1"/>
  <c r="AZ149" i="11"/>
  <c r="AO149" i="11" s="1"/>
  <c r="AZ148" i="11"/>
  <c r="AO148" i="11" s="1"/>
  <c r="AZ146" i="11"/>
  <c r="AO146" i="11" s="1"/>
  <c r="AZ145" i="11"/>
  <c r="AO145" i="11" s="1"/>
  <c r="AZ143" i="11"/>
  <c r="AO143" i="11" s="1"/>
  <c r="AZ142" i="11"/>
  <c r="AO142" i="11" s="1"/>
  <c r="AZ140" i="11"/>
  <c r="AO140" i="11" s="1"/>
  <c r="AZ139" i="11"/>
  <c r="AO139" i="11" s="1"/>
  <c r="AZ137" i="11"/>
  <c r="AO137" i="11" s="1"/>
  <c r="AZ136" i="11"/>
  <c r="AO136" i="11" s="1"/>
  <c r="AZ134" i="11"/>
  <c r="AO134" i="11" s="1"/>
  <c r="AZ133" i="11"/>
  <c r="AO133" i="11" s="1"/>
  <c r="AZ131" i="11"/>
  <c r="AO131" i="11" s="1"/>
  <c r="AZ130" i="11"/>
  <c r="AO130" i="11" s="1"/>
  <c r="AZ176" i="11"/>
  <c r="AO176" i="11" s="1"/>
  <c r="AZ175" i="11"/>
  <c r="AO175" i="11" s="1"/>
  <c r="AZ173" i="11"/>
  <c r="AO173" i="11" s="1"/>
  <c r="AZ172" i="11"/>
  <c r="AO172" i="11" s="1"/>
  <c r="AZ170" i="11"/>
  <c r="AO170" i="11" s="1"/>
  <c r="AZ169" i="11"/>
  <c r="AO169" i="11" s="1"/>
  <c r="AZ167" i="11"/>
  <c r="AO167" i="11" s="1"/>
  <c r="AZ166" i="11"/>
  <c r="AO166" i="11" s="1"/>
  <c r="AZ164" i="11"/>
  <c r="AO164" i="11" s="1"/>
  <c r="AZ163" i="11"/>
  <c r="AO163" i="11" s="1"/>
  <c r="AZ161" i="11"/>
  <c r="AO161" i="11" s="1"/>
  <c r="AZ160" i="11"/>
  <c r="AO160" i="11" s="1"/>
  <c r="AZ158" i="11"/>
  <c r="AO158" i="11" s="1"/>
  <c r="AZ157" i="11"/>
  <c r="AO157" i="11" s="1"/>
  <c r="AZ155" i="11"/>
  <c r="AO155" i="11" s="1"/>
  <c r="AZ154" i="11"/>
  <c r="AO154" i="11" s="1"/>
  <c r="AZ178" i="11"/>
  <c r="AZ179" i="11"/>
  <c r="AZ181" i="11"/>
  <c r="AZ182" i="11"/>
  <c r="AZ184" i="11"/>
  <c r="AZ185" i="11"/>
  <c r="AZ187" i="11"/>
  <c r="AZ188" i="11"/>
  <c r="AZ190" i="11"/>
  <c r="AZ191" i="11"/>
  <c r="AZ193" i="11"/>
  <c r="AZ194" i="11"/>
  <c r="AZ197" i="11"/>
  <c r="AZ196" i="11"/>
  <c r="AZ199" i="11"/>
  <c r="AZ200" i="11"/>
  <c r="DG107" i="11" l="1"/>
  <c r="CV107" i="11" s="1"/>
  <c r="AO87" i="11"/>
  <c r="AO144" i="11"/>
  <c r="AO36" i="11"/>
  <c r="AO24" i="11"/>
  <c r="AO111" i="11"/>
  <c r="AO57" i="11"/>
  <c r="AO153" i="11"/>
  <c r="AO114" i="11"/>
  <c r="AO156" i="11"/>
  <c r="AO120" i="11"/>
  <c r="AO99" i="11"/>
  <c r="AO60" i="11"/>
  <c r="AO33" i="11"/>
  <c r="AO102" i="11"/>
  <c r="AO129" i="11"/>
  <c r="AO27" i="11"/>
  <c r="AO165" i="11"/>
  <c r="AO81" i="11"/>
  <c r="AO45" i="11"/>
  <c r="AO123" i="11"/>
  <c r="AO84" i="11"/>
  <c r="AO141" i="11"/>
  <c r="AO12" i="11"/>
  <c r="AO132" i="11"/>
  <c r="AO171" i="11"/>
  <c r="AO105" i="11"/>
  <c r="AO93" i="11"/>
  <c r="AO72" i="11"/>
  <c r="AO78" i="11"/>
  <c r="AO63" i="11"/>
  <c r="AO174" i="11"/>
  <c r="AO150" i="11"/>
  <c r="AO162" i="11"/>
  <c r="AO117" i="11"/>
  <c r="AO66" i="11"/>
  <c r="AO48" i="11"/>
  <c r="AO18" i="11"/>
  <c r="AO138" i="11"/>
  <c r="AO126" i="11"/>
  <c r="AO42" i="11"/>
  <c r="AO21" i="11"/>
  <c r="AO159" i="11"/>
  <c r="AO135" i="11"/>
  <c r="AO147" i="11"/>
  <c r="AO108" i="11"/>
  <c r="AO90" i="11"/>
  <c r="AO69" i="11"/>
  <c r="AO75" i="11"/>
  <c r="AO39" i="11"/>
  <c r="AO30" i="11"/>
  <c r="AO15" i="11"/>
  <c r="AO51" i="11"/>
  <c r="AO54" i="11"/>
  <c r="AO96" i="11"/>
  <c r="AO168" i="11"/>
  <c r="AT5" i="11"/>
  <c r="CQ205" i="11" s="1"/>
  <c r="DG196" i="11" l="1"/>
  <c r="CV196" i="11" s="1"/>
  <c r="DG197" i="11"/>
  <c r="CV197" i="11" s="1"/>
  <c r="BF105" i="11"/>
  <c r="DG106" i="11"/>
  <c r="CV106" i="11" s="1"/>
  <c r="CV105" i="11" s="1"/>
  <c r="AO200" i="11"/>
  <c r="AO199" i="11"/>
  <c r="AO197" i="11"/>
  <c r="AO196" i="11"/>
  <c r="AO194" i="11"/>
  <c r="AO193" i="11"/>
  <c r="AO191" i="11"/>
  <c r="AO190" i="11"/>
  <c r="AO188" i="11"/>
  <c r="AO187" i="11"/>
  <c r="AO185" i="11"/>
  <c r="AO184" i="11"/>
  <c r="AO182" i="11"/>
  <c r="AO181" i="11"/>
  <c r="AO179" i="11"/>
  <c r="AO178" i="11"/>
  <c r="Q33" i="11"/>
  <c r="Q36" i="11"/>
  <c r="Q39" i="11"/>
  <c r="Q42" i="11"/>
  <c r="Q45" i="11"/>
  <c r="Q48" i="11"/>
  <c r="Q51" i="11"/>
  <c r="Q54" i="11"/>
  <c r="Q57" i="11"/>
  <c r="Q60" i="11"/>
  <c r="Q63" i="11"/>
  <c r="Q66" i="11"/>
  <c r="Q69" i="11"/>
  <c r="Q72" i="11"/>
  <c r="Q75" i="11"/>
  <c r="Q78" i="11"/>
  <c r="Q81" i="11"/>
  <c r="Q84" i="11"/>
  <c r="Q87" i="11"/>
  <c r="Q90" i="11"/>
  <c r="Q93" i="11"/>
  <c r="Q96" i="11"/>
  <c r="Q99" i="11"/>
  <c r="Q102" i="11"/>
  <c r="Q105" i="11"/>
  <c r="Q108" i="11"/>
  <c r="Q111" i="11"/>
  <c r="Q114" i="11"/>
  <c r="Q117" i="11"/>
  <c r="Q120" i="11"/>
  <c r="Q123" i="11"/>
  <c r="Q126" i="11"/>
  <c r="Q129" i="11"/>
  <c r="Q132" i="11"/>
  <c r="Q135" i="11"/>
  <c r="Q138" i="11"/>
  <c r="Q141" i="11"/>
  <c r="Q144" i="11"/>
  <c r="Q147" i="11"/>
  <c r="Q150" i="11"/>
  <c r="Q153" i="11"/>
  <c r="Q156" i="11"/>
  <c r="Q159" i="11"/>
  <c r="Q162" i="11"/>
  <c r="Q165" i="11"/>
  <c r="Q168" i="11"/>
  <c r="Q171" i="11"/>
  <c r="Q174" i="11"/>
  <c r="Q177" i="11"/>
  <c r="Q180" i="11"/>
  <c r="Q183" i="11"/>
  <c r="Q186" i="11"/>
  <c r="Q189" i="11"/>
  <c r="Q192" i="11"/>
  <c r="Q195" i="11"/>
  <c r="Q198" i="11"/>
  <c r="D33" i="11"/>
  <c r="CO33" i="11" s="1"/>
  <c r="D36" i="11"/>
  <c r="CO36" i="11" s="1"/>
  <c r="D39" i="11"/>
  <c r="CO39" i="11" s="1"/>
  <c r="D42" i="11"/>
  <c r="CO42" i="11" s="1"/>
  <c r="D45" i="11"/>
  <c r="CO45" i="11" s="1"/>
  <c r="D48" i="11"/>
  <c r="CO48" i="11" s="1"/>
  <c r="D51" i="11"/>
  <c r="CO51" i="11" s="1"/>
  <c r="D54" i="11"/>
  <c r="CO54" i="11" s="1"/>
  <c r="D57" i="11"/>
  <c r="D60" i="11"/>
  <c r="D63" i="11"/>
  <c r="D66" i="11"/>
  <c r="D69" i="11"/>
  <c r="D72" i="11"/>
  <c r="D75" i="11"/>
  <c r="D78" i="11"/>
  <c r="D81" i="11"/>
  <c r="CO81" i="11" s="1"/>
  <c r="D84" i="11"/>
  <c r="CO84" i="11" s="1"/>
  <c r="D87" i="11"/>
  <c r="CO87" i="11" s="1"/>
  <c r="D90" i="11"/>
  <c r="CO90" i="11" s="1"/>
  <c r="D93" i="11"/>
  <c r="CO93" i="11" s="1"/>
  <c r="D96" i="11"/>
  <c r="CO96" i="11" s="1"/>
  <c r="D99" i="11"/>
  <c r="CO99" i="11" s="1"/>
  <c r="D102" i="11"/>
  <c r="CO102" i="11" s="1"/>
  <c r="D105" i="11"/>
  <c r="CO105" i="11" s="1"/>
  <c r="D108" i="11"/>
  <c r="CO108" i="11" s="1"/>
  <c r="D111" i="11"/>
  <c r="CO111" i="11" s="1"/>
  <c r="D114" i="11"/>
  <c r="CO114" i="11" s="1"/>
  <c r="D117" i="11"/>
  <c r="CO117" i="11" s="1"/>
  <c r="D120" i="11"/>
  <c r="CO120" i="11" s="1"/>
  <c r="D123" i="11"/>
  <c r="CO123" i="11" s="1"/>
  <c r="D126" i="11"/>
  <c r="CO126" i="11" s="1"/>
  <c r="D129" i="11"/>
  <c r="CO129" i="11" s="1"/>
  <c r="D132" i="11"/>
  <c r="CO132" i="11" s="1"/>
  <c r="D135" i="11"/>
  <c r="CO135" i="11" s="1"/>
  <c r="D138" i="11"/>
  <c r="CO138" i="11" s="1"/>
  <c r="D141" i="11"/>
  <c r="CO141" i="11" s="1"/>
  <c r="D144" i="11"/>
  <c r="CO144" i="11" s="1"/>
  <c r="D147" i="11"/>
  <c r="CO147" i="11" s="1"/>
  <c r="D150" i="11"/>
  <c r="CO150" i="11" s="1"/>
  <c r="D153" i="11"/>
  <c r="CO153" i="11" s="1"/>
  <c r="D156" i="11"/>
  <c r="CO156" i="11" s="1"/>
  <c r="D159" i="11"/>
  <c r="CO159" i="11" s="1"/>
  <c r="D162" i="11"/>
  <c r="CO162" i="11" s="1"/>
  <c r="D165" i="11"/>
  <c r="CO165" i="11" s="1"/>
  <c r="D168" i="11"/>
  <c r="CO168" i="11" s="1"/>
  <c r="D171" i="11"/>
  <c r="CO171" i="11" s="1"/>
  <c r="D174" i="11"/>
  <c r="CO174" i="11" s="1"/>
  <c r="D177" i="11"/>
  <c r="CO177" i="11" s="1"/>
  <c r="D180" i="11"/>
  <c r="CO180" i="11" s="1"/>
  <c r="D183" i="11"/>
  <c r="CO183" i="11" s="1"/>
  <c r="D186" i="11"/>
  <c r="CO186" i="11" s="1"/>
  <c r="D189" i="11"/>
  <c r="CO189" i="11" s="1"/>
  <c r="D192" i="11"/>
  <c r="CO192" i="11" s="1"/>
  <c r="D195" i="11"/>
  <c r="CO195" i="11" s="1"/>
  <c r="D198" i="11"/>
  <c r="CO198" i="11" s="1"/>
  <c r="Q30" i="11"/>
  <c r="Q12" i="11"/>
  <c r="Q15" i="11"/>
  <c r="Q18" i="11"/>
  <c r="Q21" i="11"/>
  <c r="Q24" i="11"/>
  <c r="Q27" i="11"/>
  <c r="D30" i="11"/>
  <c r="CO30" i="11" s="1"/>
  <c r="D24" i="11"/>
  <c r="CO24" i="11" s="1"/>
  <c r="D27" i="11"/>
  <c r="CO27" i="11" s="1"/>
  <c r="CO15" i="11"/>
  <c r="CO18" i="11"/>
  <c r="CO21" i="11"/>
  <c r="CO9" i="11"/>
  <c r="CQ9" i="11" s="1"/>
  <c r="CV195" i="11" l="1"/>
  <c r="DG199" i="11"/>
  <c r="CV199" i="11" s="1"/>
  <c r="DG200" i="11"/>
  <c r="CV200" i="11" s="1"/>
  <c r="BF171" i="11"/>
  <c r="BF150" i="11"/>
  <c r="BF120" i="11"/>
  <c r="DG170" i="11"/>
  <c r="CV170" i="11" s="1"/>
  <c r="DG149" i="11"/>
  <c r="CV149" i="11" s="1"/>
  <c r="DG167" i="11"/>
  <c r="CV167" i="11" s="1"/>
  <c r="BF153" i="11"/>
  <c r="DG185" i="11"/>
  <c r="CV185" i="11" s="1"/>
  <c r="DG164" i="11"/>
  <c r="CV164" i="11" s="1"/>
  <c r="DG62" i="11"/>
  <c r="CV62" i="11" s="1"/>
  <c r="DG176" i="11"/>
  <c r="CV176" i="11" s="1"/>
  <c r="BF129" i="11"/>
  <c r="BF126" i="11"/>
  <c r="DG161" i="11"/>
  <c r="CV161" i="11" s="1"/>
  <c r="BF138" i="11"/>
  <c r="BF135" i="11"/>
  <c r="DG194" i="11"/>
  <c r="CV194" i="11" s="1"/>
  <c r="BF69" i="11"/>
  <c r="DG86" i="11"/>
  <c r="CV86" i="11" s="1"/>
  <c r="DG68" i="11"/>
  <c r="CV68" i="11" s="1"/>
  <c r="DG89" i="11"/>
  <c r="CV89" i="11" s="1"/>
  <c r="BF48" i="11"/>
  <c r="DG80" i="11"/>
  <c r="CV80" i="11" s="1"/>
  <c r="BF45" i="11"/>
  <c r="BF33" i="11"/>
  <c r="DG83" i="11"/>
  <c r="CV83" i="11" s="1"/>
  <c r="BF90" i="11"/>
  <c r="DG110" i="11"/>
  <c r="CV110" i="11" s="1"/>
  <c r="BF72" i="11"/>
  <c r="DG104" i="11"/>
  <c r="CV104" i="11" s="1"/>
  <c r="CQ30" i="11"/>
  <c r="CQ15" i="11"/>
  <c r="CQ192" i="11"/>
  <c r="CQ171" i="11"/>
  <c r="CQ150" i="11"/>
  <c r="CQ129" i="11"/>
  <c r="CQ108" i="11"/>
  <c r="CQ87" i="11"/>
  <c r="CQ45" i="11"/>
  <c r="CQ27" i="11"/>
  <c r="CQ189" i="11"/>
  <c r="CQ168" i="11"/>
  <c r="CQ147" i="11"/>
  <c r="CQ126" i="11"/>
  <c r="CQ105" i="11"/>
  <c r="CU105" i="11" s="1"/>
  <c r="CQ84" i="11"/>
  <c r="CQ42" i="11"/>
  <c r="CQ24" i="11"/>
  <c r="CQ186" i="11"/>
  <c r="CQ165" i="11"/>
  <c r="CQ144" i="11"/>
  <c r="CQ123" i="11"/>
  <c r="CQ102" i="11"/>
  <c r="CQ81" i="11"/>
  <c r="CQ39" i="11"/>
  <c r="CQ36" i="11"/>
  <c r="CQ183" i="11"/>
  <c r="CQ141" i="11"/>
  <c r="CQ120" i="11"/>
  <c r="CQ159" i="11"/>
  <c r="CQ117" i="11"/>
  <c r="CQ33" i="11"/>
  <c r="CQ21" i="11"/>
  <c r="CQ198" i="11"/>
  <c r="CQ177" i="11"/>
  <c r="CQ156" i="11"/>
  <c r="CQ135" i="11"/>
  <c r="CQ114" i="11"/>
  <c r="CQ93" i="11"/>
  <c r="CQ51" i="11"/>
  <c r="CQ162" i="11"/>
  <c r="CQ99" i="11"/>
  <c r="CQ180" i="11"/>
  <c r="CQ138" i="11"/>
  <c r="CQ96" i="11"/>
  <c r="CQ54" i="11"/>
  <c r="CQ18" i="11"/>
  <c r="CQ195" i="11"/>
  <c r="CQ174" i="11"/>
  <c r="CQ153" i="11"/>
  <c r="CQ132" i="11"/>
  <c r="CQ111" i="11"/>
  <c r="CQ90" i="11"/>
  <c r="CQ48" i="11"/>
  <c r="AO198" i="11"/>
  <c r="AO189" i="11"/>
  <c r="AO180" i="11"/>
  <c r="AO192" i="11"/>
  <c r="AO183" i="11"/>
  <c r="AO177" i="11"/>
  <c r="AO195" i="11"/>
  <c r="AO186" i="11"/>
  <c r="BF99" i="11" l="1"/>
  <c r="BF114" i="11"/>
  <c r="BF156" i="11"/>
  <c r="BF177" i="11"/>
  <c r="BF75" i="11"/>
  <c r="BF132" i="11"/>
  <c r="BF15" i="11"/>
  <c r="BF30" i="11"/>
  <c r="BF144" i="11"/>
  <c r="BF51" i="11"/>
  <c r="BF111" i="11"/>
  <c r="BF186" i="11"/>
  <c r="BF180" i="11"/>
  <c r="BF189" i="11"/>
  <c r="DG181" i="11"/>
  <c r="CV181" i="11" s="1"/>
  <c r="DG182" i="11"/>
  <c r="CV182" i="11" s="1"/>
  <c r="DG190" i="11"/>
  <c r="CV190" i="11" s="1"/>
  <c r="DG191" i="11"/>
  <c r="CV191" i="11" s="1"/>
  <c r="DG16" i="11"/>
  <c r="CV16" i="11" s="1"/>
  <c r="DG17" i="11"/>
  <c r="CV17" i="11" s="1"/>
  <c r="DG136" i="11"/>
  <c r="CV136" i="11" s="1"/>
  <c r="DG137" i="11"/>
  <c r="CV137" i="11" s="1"/>
  <c r="DG34" i="11"/>
  <c r="CV34" i="11" s="1"/>
  <c r="DG35" i="11"/>
  <c r="CV35" i="11" s="1"/>
  <c r="DG115" i="11"/>
  <c r="CV115" i="11" s="1"/>
  <c r="DG116" i="11"/>
  <c r="CV116" i="11" s="1"/>
  <c r="DG121" i="11"/>
  <c r="CV121" i="11" s="1"/>
  <c r="DG122" i="11"/>
  <c r="CV122" i="11" s="1"/>
  <c r="DG142" i="11"/>
  <c r="CV142" i="11" s="1"/>
  <c r="DG143" i="11"/>
  <c r="CV143" i="11" s="1"/>
  <c r="DG31" i="11"/>
  <c r="CV31" i="11" s="1"/>
  <c r="DG32" i="11"/>
  <c r="CV32" i="11" s="1"/>
  <c r="DG49" i="11"/>
  <c r="CV49" i="11" s="1"/>
  <c r="DG50" i="11"/>
  <c r="CV50" i="11" s="1"/>
  <c r="DG154" i="11"/>
  <c r="CV154" i="11" s="1"/>
  <c r="DG155" i="11"/>
  <c r="CV155" i="11" s="1"/>
  <c r="DG76" i="11"/>
  <c r="CV76" i="11" s="1"/>
  <c r="DG77" i="11"/>
  <c r="CV77" i="11" s="1"/>
  <c r="DG127" i="11"/>
  <c r="CV127" i="11" s="1"/>
  <c r="DG128" i="11"/>
  <c r="CV128" i="11" s="1"/>
  <c r="DG73" i="11"/>
  <c r="CV73" i="11" s="1"/>
  <c r="DG74" i="11"/>
  <c r="CV74" i="11" s="1"/>
  <c r="DG178" i="11"/>
  <c r="CV178" i="11" s="1"/>
  <c r="DG179" i="11"/>
  <c r="CV179" i="11" s="1"/>
  <c r="DG145" i="11"/>
  <c r="CV145" i="11" s="1"/>
  <c r="DG146" i="11"/>
  <c r="CV146" i="11" s="1"/>
  <c r="DG172" i="11"/>
  <c r="CV172" i="11" s="1"/>
  <c r="DG173" i="11"/>
  <c r="CV173" i="11" s="1"/>
  <c r="DG52" i="11"/>
  <c r="CV52" i="11" s="1"/>
  <c r="DG53" i="11"/>
  <c r="CV53" i="11" s="1"/>
  <c r="DG25" i="11"/>
  <c r="CV25" i="11" s="1"/>
  <c r="DG26" i="11"/>
  <c r="CV26" i="11" s="1"/>
  <c r="DG112" i="11"/>
  <c r="CV112" i="11" s="1"/>
  <c r="DG113" i="11"/>
  <c r="CV113" i="11" s="1"/>
  <c r="DG157" i="11"/>
  <c r="CV157" i="11" s="1"/>
  <c r="DG158" i="11"/>
  <c r="CV158" i="11" s="1"/>
  <c r="DG151" i="11"/>
  <c r="CV151" i="11" s="1"/>
  <c r="DG152" i="11"/>
  <c r="CV152" i="11" s="1"/>
  <c r="DG91" i="11"/>
  <c r="CV91" i="11" s="1"/>
  <c r="DG92" i="11"/>
  <c r="CV92" i="11" s="1"/>
  <c r="DG133" i="11"/>
  <c r="CV133" i="11" s="1"/>
  <c r="DG134" i="11"/>
  <c r="CV134" i="11" s="1"/>
  <c r="DG187" i="11"/>
  <c r="CV187" i="11" s="1"/>
  <c r="DG188" i="11"/>
  <c r="CV188" i="11" s="1"/>
  <c r="DG46" i="11"/>
  <c r="CV46" i="11" s="1"/>
  <c r="DG47" i="11"/>
  <c r="CV47" i="11" s="1"/>
  <c r="DG70" i="11"/>
  <c r="CV70" i="11" s="1"/>
  <c r="DG71" i="11"/>
  <c r="CV71" i="11" s="1"/>
  <c r="DG139" i="11"/>
  <c r="CV139" i="11" s="1"/>
  <c r="DG140" i="11"/>
  <c r="CV140" i="11" s="1"/>
  <c r="DG130" i="11"/>
  <c r="CV130" i="11" s="1"/>
  <c r="DG131" i="11"/>
  <c r="CV131" i="11" s="1"/>
  <c r="DG100" i="11"/>
  <c r="CV100" i="11" s="1"/>
  <c r="DG101" i="11"/>
  <c r="CV101" i="11" s="1"/>
  <c r="DG55" i="11"/>
  <c r="CV55" i="11" s="1"/>
  <c r="DG56" i="11"/>
  <c r="CV56" i="11" s="1"/>
  <c r="CV198" i="11"/>
  <c r="BF18" i="11"/>
  <c r="DG19" i="11"/>
  <c r="CV19" i="11" s="1"/>
  <c r="BF195" i="11"/>
  <c r="DG193" i="11"/>
  <c r="CV193" i="11" s="1"/>
  <c r="CV192" i="11" s="1"/>
  <c r="BF141" i="11"/>
  <c r="BF168" i="11"/>
  <c r="DG169" i="11"/>
  <c r="CV169" i="11" s="1"/>
  <c r="CV168" i="11" s="1"/>
  <c r="BF60" i="11"/>
  <c r="DG61" i="11"/>
  <c r="CV61" i="11" s="1"/>
  <c r="CV60" i="11" s="1"/>
  <c r="BF84" i="11"/>
  <c r="DG85" i="11"/>
  <c r="CV85" i="11" s="1"/>
  <c r="CV84" i="11" s="1"/>
  <c r="BF24" i="11"/>
  <c r="BF108" i="11"/>
  <c r="DG109" i="11"/>
  <c r="CV109" i="11" s="1"/>
  <c r="CV108" i="11" s="1"/>
  <c r="BF159" i="11"/>
  <c r="DG160" i="11"/>
  <c r="CV160" i="11" s="1"/>
  <c r="CV159" i="11" s="1"/>
  <c r="BF102" i="11"/>
  <c r="DG103" i="11"/>
  <c r="CV103" i="11" s="1"/>
  <c r="CV102" i="11" s="1"/>
  <c r="BF162" i="11"/>
  <c r="DG163" i="11"/>
  <c r="CV163" i="11" s="1"/>
  <c r="CV162" i="11" s="1"/>
  <c r="BF165" i="11"/>
  <c r="DG166" i="11"/>
  <c r="CV166" i="11" s="1"/>
  <c r="CV165" i="11" s="1"/>
  <c r="BF183" i="11"/>
  <c r="DG184" i="11"/>
  <c r="CV184" i="11" s="1"/>
  <c r="CV183" i="11" s="1"/>
  <c r="BF66" i="11"/>
  <c r="DG67" i="11"/>
  <c r="CV67" i="11" s="1"/>
  <c r="CV66" i="11" s="1"/>
  <c r="BF78" i="11"/>
  <c r="DG79" i="11"/>
  <c r="CV79" i="11" s="1"/>
  <c r="CV78" i="11" s="1"/>
  <c r="BF147" i="11"/>
  <c r="DG148" i="11"/>
  <c r="CV148" i="11" s="1"/>
  <c r="CV147" i="11" s="1"/>
  <c r="BF87" i="11"/>
  <c r="DG88" i="11"/>
  <c r="CV88" i="11" s="1"/>
  <c r="CV87" i="11" s="1"/>
  <c r="BF81" i="11"/>
  <c r="DG82" i="11"/>
  <c r="CV82" i="11" s="1"/>
  <c r="CV81" i="11" s="1"/>
  <c r="BF21" i="11"/>
  <c r="DG22" i="11"/>
  <c r="CV22" i="11" s="1"/>
  <c r="BF54" i="11"/>
  <c r="BF174" i="11"/>
  <c r="DG175" i="11"/>
  <c r="CV175" i="11" s="1"/>
  <c r="CV174" i="11" s="1"/>
  <c r="BF198" i="11"/>
  <c r="BF192" i="11"/>
  <c r="BF117" i="11"/>
  <c r="BF57" i="11"/>
  <c r="DG41" i="11"/>
  <c r="CV41" i="11" s="1"/>
  <c r="DG95" i="11"/>
  <c r="CV95" i="11" s="1"/>
  <c r="BF96" i="11"/>
  <c r="DG65" i="11"/>
  <c r="CV65" i="11" s="1"/>
  <c r="CU195" i="11"/>
  <c r="CS195" i="11"/>
  <c r="CU162" i="11"/>
  <c r="CU198" i="11"/>
  <c r="CS198" i="11"/>
  <c r="CU108" i="11"/>
  <c r="CU183" i="11"/>
  <c r="CU159" i="11"/>
  <c r="CU147" i="11"/>
  <c r="CU102" i="11"/>
  <c r="CU84" i="11"/>
  <c r="CU168" i="11"/>
  <c r="CU174" i="11"/>
  <c r="CS105" i="11"/>
  <c r="BU105" i="11" s="1"/>
  <c r="BF107" i="11" s="1"/>
  <c r="CK105" i="11" s="1"/>
  <c r="CU87" i="11"/>
  <c r="CU81" i="11"/>
  <c r="CU192" i="11"/>
  <c r="CU165" i="11"/>
  <c r="CO78" i="11"/>
  <c r="CO75" i="11"/>
  <c r="CO72" i="11"/>
  <c r="CO69" i="11"/>
  <c r="CO66" i="11"/>
  <c r="CO63" i="11"/>
  <c r="CO60" i="11"/>
  <c r="CO57" i="11"/>
  <c r="BU195" i="11" l="1"/>
  <c r="BF197" i="11" s="1"/>
  <c r="CK195" i="11" s="1"/>
  <c r="BU198" i="11"/>
  <c r="BF200" i="11" s="1"/>
  <c r="CK198" i="11" s="1"/>
  <c r="DG23" i="11"/>
  <c r="CV23" i="11" s="1"/>
  <c r="CV21" i="11" s="1"/>
  <c r="DG20" i="11"/>
  <c r="CV20" i="11" s="1"/>
  <c r="CV18" i="11" s="1"/>
  <c r="CS144" i="11"/>
  <c r="BF36" i="11"/>
  <c r="CS24" i="11"/>
  <c r="CS189" i="11"/>
  <c r="CU141" i="11"/>
  <c r="CS132" i="11"/>
  <c r="CS141" i="11"/>
  <c r="BF27" i="11"/>
  <c r="CS45" i="11"/>
  <c r="CU120" i="11"/>
  <c r="CU45" i="11"/>
  <c r="CS177" i="11"/>
  <c r="CU189" i="11"/>
  <c r="CU54" i="11"/>
  <c r="CS54" i="11"/>
  <c r="CU126" i="11"/>
  <c r="CU24" i="11"/>
  <c r="CS180" i="11"/>
  <c r="CS126" i="11"/>
  <c r="CU186" i="11"/>
  <c r="CU180" i="11"/>
  <c r="CS30" i="11"/>
  <c r="CS111" i="11"/>
  <c r="CS15" i="11"/>
  <c r="CU111" i="11"/>
  <c r="CU177" i="11"/>
  <c r="CU15" i="11"/>
  <c r="CU93" i="11"/>
  <c r="CS186" i="11"/>
  <c r="CS120" i="11"/>
  <c r="CU30" i="11"/>
  <c r="CS33" i="11"/>
  <c r="CS18" i="11"/>
  <c r="CV177" i="11"/>
  <c r="CS156" i="11"/>
  <c r="CS90" i="11"/>
  <c r="CV69" i="11"/>
  <c r="CV30" i="11"/>
  <c r="CS129" i="11"/>
  <c r="CS48" i="11"/>
  <c r="CU156" i="11"/>
  <c r="CV156" i="11"/>
  <c r="CS171" i="11"/>
  <c r="CS135" i="11"/>
  <c r="CS150" i="11"/>
  <c r="CU48" i="11"/>
  <c r="CS153" i="11"/>
  <c r="CV15" i="11"/>
  <c r="CU135" i="11"/>
  <c r="CS138" i="11"/>
  <c r="CV54" i="11"/>
  <c r="CV99" i="11"/>
  <c r="CS99" i="11"/>
  <c r="CU144" i="11"/>
  <c r="DG58" i="11"/>
  <c r="CV58" i="11" s="1"/>
  <c r="DG59" i="11"/>
  <c r="CV59" i="11" s="1"/>
  <c r="CV129" i="11"/>
  <c r="CV90" i="11"/>
  <c r="CV171" i="11"/>
  <c r="CV153" i="11"/>
  <c r="CV33" i="11"/>
  <c r="DG43" i="11"/>
  <c r="CV43" i="11" s="1"/>
  <c r="DG44" i="11"/>
  <c r="CU33" i="11"/>
  <c r="CU138" i="11"/>
  <c r="CU153" i="11"/>
  <c r="CV138" i="11"/>
  <c r="CV150" i="11"/>
  <c r="CV144" i="11"/>
  <c r="CV48" i="11"/>
  <c r="CV135" i="11"/>
  <c r="CV132" i="11"/>
  <c r="CS114" i="11"/>
  <c r="CV114" i="11"/>
  <c r="CV75" i="11"/>
  <c r="CU39" i="11"/>
  <c r="CU114" i="11"/>
  <c r="DG118" i="11"/>
  <c r="CV118" i="11" s="1"/>
  <c r="DG119" i="11"/>
  <c r="CU132" i="11"/>
  <c r="DG13" i="11"/>
  <c r="CS12" i="11" s="1"/>
  <c r="DG14" i="11"/>
  <c r="CV51" i="11"/>
  <c r="CU51" i="11"/>
  <c r="CU129" i="11"/>
  <c r="CU90" i="11"/>
  <c r="DG28" i="11"/>
  <c r="CV28" i="11" s="1"/>
  <c r="DG29" i="11"/>
  <c r="DG124" i="11"/>
  <c r="CV124" i="11" s="1"/>
  <c r="DG125" i="11"/>
  <c r="CV45" i="11"/>
  <c r="CV111" i="11"/>
  <c r="CV72" i="11"/>
  <c r="CV141" i="11"/>
  <c r="CV189" i="11"/>
  <c r="CU99" i="11"/>
  <c r="DG97" i="11"/>
  <c r="CV97" i="11" s="1"/>
  <c r="DG98" i="11"/>
  <c r="CS51" i="11"/>
  <c r="CU171" i="11"/>
  <c r="CU150" i="11"/>
  <c r="DG37" i="11"/>
  <c r="CV37" i="11" s="1"/>
  <c r="DG38" i="11"/>
  <c r="CV186" i="11"/>
  <c r="CV24" i="11"/>
  <c r="CV126" i="11"/>
  <c r="CV120" i="11"/>
  <c r="CV180" i="11"/>
  <c r="CS192" i="11"/>
  <c r="BU192" i="11" s="1"/>
  <c r="BF194" i="11" s="1"/>
  <c r="CK192" i="11" s="1"/>
  <c r="CS21" i="11"/>
  <c r="CS183" i="11"/>
  <c r="BU183" i="11" s="1"/>
  <c r="BF185" i="11" s="1"/>
  <c r="CK183" i="11" s="1"/>
  <c r="CS159" i="11"/>
  <c r="BU159" i="11" s="1"/>
  <c r="BF161" i="11" s="1"/>
  <c r="CK159" i="11" s="1"/>
  <c r="CS108" i="11"/>
  <c r="BU108" i="11" s="1"/>
  <c r="BF110" i="11" s="1"/>
  <c r="CK108" i="11" s="1"/>
  <c r="CS147" i="11"/>
  <c r="BU147" i="11" s="1"/>
  <c r="BF149" i="11" s="1"/>
  <c r="CK147" i="11" s="1"/>
  <c r="CS102" i="11"/>
  <c r="BU102" i="11" s="1"/>
  <c r="BF104" i="11" s="1"/>
  <c r="CK102" i="11" s="1"/>
  <c r="CS168" i="11"/>
  <c r="BU168" i="11" s="1"/>
  <c r="BF170" i="11" s="1"/>
  <c r="CK168" i="11" s="1"/>
  <c r="CS84" i="11"/>
  <c r="BU84" i="11" s="1"/>
  <c r="BF86" i="11" s="1"/>
  <c r="CK84" i="11" s="1"/>
  <c r="CS174" i="11"/>
  <c r="BU174" i="11" s="1"/>
  <c r="BF176" i="11" s="1"/>
  <c r="CK174" i="11" s="1"/>
  <c r="CS81" i="11"/>
  <c r="BU81" i="11" s="1"/>
  <c r="BF83" i="11" s="1"/>
  <c r="CK81" i="11" s="1"/>
  <c r="BF123" i="11"/>
  <c r="BF63" i="11"/>
  <c r="DG64" i="11"/>
  <c r="CV64" i="11" s="1"/>
  <c r="CV63" i="11" s="1"/>
  <c r="BF42" i="11"/>
  <c r="BF39" i="11"/>
  <c r="DG40" i="11"/>
  <c r="CS162" i="11"/>
  <c r="BU162" i="11" s="1"/>
  <c r="BF164" i="11" s="1"/>
  <c r="CK162" i="11" s="1"/>
  <c r="BF93" i="11"/>
  <c r="DG94" i="11"/>
  <c r="CS165" i="11"/>
  <c r="BU165" i="11" s="1"/>
  <c r="BF167" i="11" s="1"/>
  <c r="CK165" i="11" s="1"/>
  <c r="CS87" i="11"/>
  <c r="BU87" i="11" s="1"/>
  <c r="BF89" i="11" s="1"/>
  <c r="CK87" i="11" s="1"/>
  <c r="BF12" i="11"/>
  <c r="CQ63" i="11"/>
  <c r="CQ69" i="11"/>
  <c r="CQ66" i="11"/>
  <c r="CQ72" i="11"/>
  <c r="CQ75" i="11"/>
  <c r="CQ57" i="11"/>
  <c r="CQ78" i="11"/>
  <c r="CQ60" i="11"/>
  <c r="BU186" i="11" l="1"/>
  <c r="BF188" i="11" s="1"/>
  <c r="CK186" i="11" s="1"/>
  <c r="BU48" i="11"/>
  <c r="BF50" i="11" s="1"/>
  <c r="CK48" i="11" s="1"/>
  <c r="BU138" i="11"/>
  <c r="BF140" i="11" s="1"/>
  <c r="CK138" i="11" s="1"/>
  <c r="BU156" i="11"/>
  <c r="BF158" i="11" s="1"/>
  <c r="CK156" i="11" s="1"/>
  <c r="BU171" i="11"/>
  <c r="BF173" i="11" s="1"/>
  <c r="CK171" i="11" s="1"/>
  <c r="BU141" i="11"/>
  <c r="BF143" i="11" s="1"/>
  <c r="CK141" i="11" s="1"/>
  <c r="BU144" i="11"/>
  <c r="BF146" i="11" s="1"/>
  <c r="CK144" i="11" s="1"/>
  <c r="BU126" i="11"/>
  <c r="BF128" i="11" s="1"/>
  <c r="CK126" i="11" s="1"/>
  <c r="BU150" i="11"/>
  <c r="BF152" i="11" s="1"/>
  <c r="CK150" i="11" s="1"/>
  <c r="BU45" i="11"/>
  <c r="BF47" i="11" s="1"/>
  <c r="CK45" i="11" s="1"/>
  <c r="BU114" i="11"/>
  <c r="BF116" i="11" s="1"/>
  <c r="CK114" i="11" s="1"/>
  <c r="BU30" i="11"/>
  <c r="BF32" i="11" s="1"/>
  <c r="CK30" i="11" s="1"/>
  <c r="BU33" i="11"/>
  <c r="BF35" i="11" s="1"/>
  <c r="CK33" i="11" s="1"/>
  <c r="BU153" i="11"/>
  <c r="BF155" i="11" s="1"/>
  <c r="CK153" i="11" s="1"/>
  <c r="BU180" i="11"/>
  <c r="BF182" i="11" s="1"/>
  <c r="CK180" i="11" s="1"/>
  <c r="BU132" i="11"/>
  <c r="BF134" i="11" s="1"/>
  <c r="CK132" i="11" s="1"/>
  <c r="BU120" i="11"/>
  <c r="BF122" i="11" s="1"/>
  <c r="CK120" i="11" s="1"/>
  <c r="BU189" i="11"/>
  <c r="BF191" i="11" s="1"/>
  <c r="CK189" i="11" s="1"/>
  <c r="BU51" i="11"/>
  <c r="BF53" i="11" s="1"/>
  <c r="CK51" i="11" s="1"/>
  <c r="BU135" i="11"/>
  <c r="BF137" i="11" s="1"/>
  <c r="CK135" i="11" s="1"/>
  <c r="BU177" i="11"/>
  <c r="BF179" i="11" s="1"/>
  <c r="CK177" i="11" s="1"/>
  <c r="BU129" i="11"/>
  <c r="BF131" i="11" s="1"/>
  <c r="CK129" i="11" s="1"/>
  <c r="BU111" i="11"/>
  <c r="BF113" i="11" s="1"/>
  <c r="CK111" i="11" s="1"/>
  <c r="BU99" i="11"/>
  <c r="BF101" i="11" s="1"/>
  <c r="CK99" i="11" s="1"/>
  <c r="BU90" i="11"/>
  <c r="BF92" i="11" s="1"/>
  <c r="CK90" i="11" s="1"/>
  <c r="BU54" i="11"/>
  <c r="BF56" i="11" s="1"/>
  <c r="CK54" i="11" s="1"/>
  <c r="CU21" i="11"/>
  <c r="BU15" i="11"/>
  <c r="BF17" i="11" s="1"/>
  <c r="CK15" i="11" s="1"/>
  <c r="CU18" i="11"/>
  <c r="BU18" i="11" s="1"/>
  <c r="BF20" i="11" s="1"/>
  <c r="CK18" i="11" s="1"/>
  <c r="BU21" i="11"/>
  <c r="BF23" i="11" s="1"/>
  <c r="CK21" i="11" s="1"/>
  <c r="BU24" i="11"/>
  <c r="BF26" i="11" s="1"/>
  <c r="CK24" i="11" s="1"/>
  <c r="CS42" i="11"/>
  <c r="CS27" i="11"/>
  <c r="CV14" i="11"/>
  <c r="CU12" i="11"/>
  <c r="CS96" i="11"/>
  <c r="CV13" i="11"/>
  <c r="CV38" i="11"/>
  <c r="CV36" i="11" s="1"/>
  <c r="CU36" i="11"/>
  <c r="CV119" i="11"/>
  <c r="CV117" i="11" s="1"/>
  <c r="CU117" i="11"/>
  <c r="CV57" i="11"/>
  <c r="CV125" i="11"/>
  <c r="CV123" i="11" s="1"/>
  <c r="CU123" i="11"/>
  <c r="CS123" i="11"/>
  <c r="CS36" i="11"/>
  <c r="CV29" i="11"/>
  <c r="CV27" i="11" s="1"/>
  <c r="CU27" i="11"/>
  <c r="CV44" i="11"/>
  <c r="CV42" i="11" s="1"/>
  <c r="CU42" i="11"/>
  <c r="CS117" i="11"/>
  <c r="CV98" i="11"/>
  <c r="CV96" i="11" s="1"/>
  <c r="CU96" i="11"/>
  <c r="CV40" i="11"/>
  <c r="CV39" i="11" s="1"/>
  <c r="CS39" i="11"/>
  <c r="CV94" i="11"/>
  <c r="CV93" i="11" s="1"/>
  <c r="CS93" i="11"/>
  <c r="CU66" i="11"/>
  <c r="CS66" i="11"/>
  <c r="CU57" i="11"/>
  <c r="CS57" i="11"/>
  <c r="CS75" i="11"/>
  <c r="CU75" i="11"/>
  <c r="CS63" i="11"/>
  <c r="CU63" i="11"/>
  <c r="CU78" i="11"/>
  <c r="CS78" i="11"/>
  <c r="CU69" i="11"/>
  <c r="CS69" i="11"/>
  <c r="CU60" i="11"/>
  <c r="CS60" i="11"/>
  <c r="CU72" i="11"/>
  <c r="CS72" i="11"/>
  <c r="BU72" i="11" l="1"/>
  <c r="BF74" i="11" s="1"/>
  <c r="CK72" i="11" s="1"/>
  <c r="BU63" i="11"/>
  <c r="BF65" i="11" s="1"/>
  <c r="CK63" i="11" s="1"/>
  <c r="BU60" i="11"/>
  <c r="BF62" i="11" s="1"/>
  <c r="CK60" i="11" s="1"/>
  <c r="BU69" i="11"/>
  <c r="BF71" i="11" s="1"/>
  <c r="CK69" i="11" s="1"/>
  <c r="BU39" i="11"/>
  <c r="BF41" i="11" s="1"/>
  <c r="CK39" i="11" s="1"/>
  <c r="BU78" i="11"/>
  <c r="BF80" i="11" s="1"/>
  <c r="CK78" i="11" s="1"/>
  <c r="BU75" i="11"/>
  <c r="BF77" i="11" s="1"/>
  <c r="CK75" i="11" s="1"/>
  <c r="BU66" i="11"/>
  <c r="BF68" i="11" s="1"/>
  <c r="CK66" i="11" s="1"/>
  <c r="BU93" i="11"/>
  <c r="BF95" i="11" s="1"/>
  <c r="CK93" i="11" s="1"/>
  <c r="BU57" i="11"/>
  <c r="BF59" i="11" s="1"/>
  <c r="CK57" i="11" s="1"/>
  <c r="BU42" i="11"/>
  <c r="BF44" i="11" s="1"/>
  <c r="CK42" i="11" s="1"/>
  <c r="BU123" i="11"/>
  <c r="BF125" i="11" s="1"/>
  <c r="CK123" i="11" s="1"/>
  <c r="BU96" i="11"/>
  <c r="BF98" i="11" s="1"/>
  <c r="CK96" i="11" s="1"/>
  <c r="BU117" i="11"/>
  <c r="BF119" i="11" s="1"/>
  <c r="CK117" i="11" s="1"/>
  <c r="BU27" i="11"/>
  <c r="BF29" i="11" s="1"/>
  <c r="CK27" i="11" s="1"/>
  <c r="BU36" i="11"/>
  <c r="BF38" i="11" s="1"/>
  <c r="CK36" i="11" s="1"/>
  <c r="CV12" i="11"/>
  <c r="BU12" i="11" s="1"/>
  <c r="BF14" i="11" s="1"/>
  <c r="CK12" i="11" s="1"/>
  <c r="BF9" i="11" l="1"/>
  <c r="DG11" i="11" l="1"/>
  <c r="CV11" i="11" s="1"/>
  <c r="CU9" i="11" l="1"/>
  <c r="K10" i="27"/>
  <c r="O10" i="27"/>
  <c r="R10" i="27"/>
  <c r="S10" i="27"/>
  <c r="H10" i="27"/>
  <c r="P10" i="27"/>
  <c r="B10" i="27"/>
  <c r="Q9" i="11"/>
  <c r="E10" i="27"/>
  <c r="N10" i="27" s="1"/>
  <c r="B11" i="27"/>
  <c r="F10" i="27"/>
  <c r="C10" i="27"/>
  <c r="Z10" i="27" s="1"/>
  <c r="Y10" i="27" s="1"/>
  <c r="AA10" i="27" s="1"/>
  <c r="D10" i="27" s="1"/>
  <c r="F12" i="27" l="1"/>
  <c r="AA17" i="26"/>
  <c r="Y17" i="26" s="1"/>
  <c r="AB17" i="26"/>
  <c r="Z17" i="26" s="1"/>
  <c r="R17" i="26" s="1"/>
  <c r="T10" i="27" s="1"/>
  <c r="P17" i="26"/>
  <c r="DG10" i="11" l="1"/>
  <c r="Q10" i="27"/>
  <c r="X10" i="27" l="1"/>
  <c r="W10" i="27"/>
  <c r="Q12" i="27"/>
  <c r="U10" i="27"/>
  <c r="CS9" i="11"/>
  <c r="CV10" i="11"/>
  <c r="CV9" i="11" s="1"/>
  <c r="BU9" i="11" s="1"/>
  <c r="BF11" i="11" s="1"/>
  <c r="CK9" i="11" s="1"/>
  <c r="CL203" i="11" s="1"/>
  <c r="V10" i="27" l="1"/>
  <c r="W7" i="27" s="1"/>
  <c r="AK3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D798843C-171E-41FB-AD3E-1E8A6E08C4AA}">
      <text>
        <r>
          <rPr>
            <b/>
            <sz val="9"/>
            <color indexed="81"/>
            <rFont val="MS P ゴシック"/>
            <family val="3"/>
            <charset val="128"/>
          </rPr>
          <t>【</t>
        </r>
        <r>
          <rPr>
            <sz val="9"/>
            <color indexed="81"/>
            <rFont val="MS P ゴシック"/>
            <family val="3"/>
            <charset val="128"/>
          </rPr>
          <t>留意点】
利用料の設定が月単位を超える（四半期、前期・後期など）場合は、当該利用料を当該期間の月数で除して、利用料の月額相当分を算定して下さい。（小数点以下切り捨て）</t>
        </r>
        <r>
          <rPr>
            <b/>
            <sz val="9"/>
            <color indexed="81"/>
            <rFont val="MS P ゴシック"/>
            <family val="3"/>
            <charset val="128"/>
          </rPr>
          <t xml:space="preserve">
</t>
        </r>
      </text>
    </comment>
    <comment ref="L16" authorId="0" shapeId="0" xr:uid="{12C805D5-2C11-4369-8518-A125690A222D}">
      <text>
        <r>
          <rPr>
            <sz val="9"/>
            <color indexed="81"/>
            <rFont val="MS P ゴシック"/>
            <family val="3"/>
            <charset val="128"/>
          </rPr>
          <t>・一時預かり事業において日額契約を行っている場合は
　実施した日数を記入してください。
・一時預かり事業において、時間額契約を行っている場　
　合は実施した時間数を記入してください。
・一時預かり事業において、月額契約を行っている場　
　合は実施した提供実績の記入は行わないでください。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C628CBF-993E-4063-910A-1BDE209B7B5F}">
      <text>
        <r>
          <rPr>
            <b/>
            <sz val="9"/>
            <color indexed="81"/>
            <rFont val="MS P ゴシック"/>
            <family val="3"/>
            <charset val="128"/>
          </rPr>
          <t>※入力不要！請求書シートの日付と連動しています。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1" authorId="0" shapeId="0" xr:uid="{550AD76D-6800-4409-A712-D7A13DF4AC15}">
      <text>
        <r>
          <rPr>
            <b/>
            <sz val="9"/>
            <color indexed="81"/>
            <rFont val="MS P ゴシック"/>
            <family val="3"/>
            <charset val="128"/>
          </rPr>
          <t xml:space="preserve">※個人経営の場合は入力不要です。
※団体・法人等においては、「団体名」「フリガナ」「所在地」すべて入力してください。
</t>
        </r>
      </text>
    </comment>
    <comment ref="AK36" authorId="0" shapeId="0" xr:uid="{2BF592F5-2B43-49BC-AC9C-FB57337A278A}">
      <text>
        <r>
          <rPr>
            <b/>
            <sz val="9"/>
            <color indexed="81"/>
            <rFont val="MS P ゴシック"/>
            <family val="3"/>
            <charset val="128"/>
          </rPr>
          <t>自動計算されて入力されます。</t>
        </r>
      </text>
    </comment>
    <comment ref="AK42" authorId="0" shapeId="0" xr:uid="{AC665065-F367-4F56-BBB9-C842DA60EDF3}">
      <text>
        <r>
          <rPr>
            <b/>
            <sz val="9"/>
            <color indexed="81"/>
            <rFont val="MS P ゴシック"/>
            <family val="3"/>
            <charset val="128"/>
          </rPr>
          <t>該当する項目にプルダウンで☑してください。</t>
        </r>
      </text>
    </comment>
  </commentList>
</comments>
</file>

<file path=xl/sharedStrings.xml><?xml version="1.0" encoding="utf-8"?>
<sst xmlns="http://schemas.openxmlformats.org/spreadsheetml/2006/main" count="2194" uniqueCount="264">
  <si>
    <t>銀行・信用金庫</t>
    <rPh sb="0" eb="2">
      <t>ギンコウ</t>
    </rPh>
    <rPh sb="3" eb="5">
      <t>シンヨウ</t>
    </rPh>
    <rPh sb="5" eb="7">
      <t>キンコ</t>
    </rPh>
    <phoneticPr fontId="5"/>
  </si>
  <si>
    <t>支店</t>
    <rPh sb="0" eb="2">
      <t>シテン</t>
    </rPh>
    <phoneticPr fontId="5"/>
  </si>
  <si>
    <t>農協・信用組合</t>
    <rPh sb="0" eb="2">
      <t>ノウキョウ</t>
    </rPh>
    <rPh sb="3" eb="5">
      <t>シンヨウ</t>
    </rPh>
    <rPh sb="5" eb="7">
      <t>クミアイ</t>
    </rPh>
    <phoneticPr fontId="5"/>
  </si>
  <si>
    <t>出張所</t>
    <rPh sb="0" eb="2">
      <t>シュッチョウ</t>
    </rPh>
    <rPh sb="2" eb="3">
      <t>ジョ</t>
    </rPh>
    <phoneticPr fontId="5"/>
  </si>
  <si>
    <t>所在地</t>
    <rPh sb="0" eb="3">
      <t>ショザイチ</t>
    </rPh>
    <phoneticPr fontId="5"/>
  </si>
  <si>
    <t>円</t>
    <rPh sb="0" eb="1">
      <t>エン</t>
    </rPh>
    <phoneticPr fontId="4"/>
  </si>
  <si>
    <t>年</t>
    <rPh sb="0" eb="1">
      <t>ネン</t>
    </rPh>
    <phoneticPr fontId="4"/>
  </si>
  <si>
    <t>日</t>
    <rPh sb="0" eb="1">
      <t>ニチ</t>
    </rPh>
    <phoneticPr fontId="4"/>
  </si>
  <si>
    <t>電話：</t>
    <rPh sb="0" eb="2">
      <t>デンワ</t>
    </rPh>
    <phoneticPr fontId="4"/>
  </si>
  <si>
    <t>金融機関名</t>
    <rPh sb="0" eb="2">
      <t>キンユウ</t>
    </rPh>
    <rPh sb="2" eb="4">
      <t>キカン</t>
    </rPh>
    <rPh sb="4" eb="5">
      <t>ナ</t>
    </rPh>
    <phoneticPr fontId="4"/>
  </si>
  <si>
    <t>口座番号</t>
    <rPh sb="0" eb="2">
      <t>コウザ</t>
    </rPh>
    <rPh sb="2" eb="4">
      <t>バンゴウ</t>
    </rPh>
    <phoneticPr fontId="4"/>
  </si>
  <si>
    <t>口座名義(カタカナ)</t>
    <rPh sb="0" eb="2">
      <t>コウザ</t>
    </rPh>
    <rPh sb="2" eb="4">
      <t>メイギ</t>
    </rPh>
    <phoneticPr fontId="4"/>
  </si>
  <si>
    <t>請求日</t>
    <rPh sb="0" eb="2">
      <t>セイキュウ</t>
    </rPh>
    <rPh sb="2" eb="3">
      <t>ビ</t>
    </rPh>
    <phoneticPr fontId="4"/>
  </si>
  <si>
    <t>生年月日</t>
    <rPh sb="0" eb="2">
      <t>セイネン</t>
    </rPh>
    <rPh sb="2" eb="4">
      <t>ガッピ</t>
    </rPh>
    <phoneticPr fontId="4"/>
  </si>
  <si>
    <t>１．特定子ども・子育て支援提供者（請求者）</t>
    <rPh sb="17" eb="20">
      <t>セイキュウシャ</t>
    </rPh>
    <phoneticPr fontId="4"/>
  </si>
  <si>
    <t>特定子ども・子育て支援提供者氏名
(請求者)</t>
    <rPh sb="14" eb="16">
      <t>シメイ</t>
    </rPh>
    <rPh sb="18" eb="21">
      <t>セイキュウシャ</t>
    </rPh>
    <phoneticPr fontId="4"/>
  </si>
  <si>
    <t>請求者の
役職名等</t>
    <rPh sb="0" eb="3">
      <t>セイキュウシャ</t>
    </rPh>
    <rPh sb="5" eb="7">
      <t>ヤクショク</t>
    </rPh>
    <rPh sb="7" eb="8">
      <t>ナ</t>
    </rPh>
    <rPh sb="8" eb="9">
      <t>ナド</t>
    </rPh>
    <phoneticPr fontId="4"/>
  </si>
  <si>
    <t>請求金額</t>
    <rPh sb="0" eb="2">
      <t>セイキュウ</t>
    </rPh>
    <rPh sb="2" eb="4">
      <t>キンガク</t>
    </rPh>
    <phoneticPr fontId="4"/>
  </si>
  <si>
    <t>普通</t>
    <rPh sb="0" eb="2">
      <t>フツウ</t>
    </rPh>
    <phoneticPr fontId="4"/>
  </si>
  <si>
    <t>当座</t>
    <rPh sb="0" eb="2">
      <t>トウザ</t>
    </rPh>
    <phoneticPr fontId="4"/>
  </si>
  <si>
    <t>認定子どもの氏名</t>
    <rPh sb="0" eb="2">
      <t>ニンテイ</t>
    </rPh>
    <rPh sb="2" eb="3">
      <t>コ</t>
    </rPh>
    <rPh sb="6" eb="8">
      <t>シメイ</t>
    </rPh>
    <phoneticPr fontId="4"/>
  </si>
  <si>
    <t>月額契約</t>
    <rPh sb="0" eb="2">
      <t>ゲツガク</t>
    </rPh>
    <rPh sb="2" eb="4">
      <t>ケイヤク</t>
    </rPh>
    <phoneticPr fontId="4"/>
  </si>
  <si>
    <t>日額契約</t>
    <rPh sb="0" eb="2">
      <t>ニチガク</t>
    </rPh>
    <rPh sb="2" eb="4">
      <t>ケイヤク</t>
    </rPh>
    <phoneticPr fontId="4"/>
  </si>
  <si>
    <t>時間契約</t>
    <rPh sb="0" eb="2">
      <t>ジカン</t>
    </rPh>
    <rPh sb="2" eb="4">
      <t>ケイヤク</t>
    </rPh>
    <phoneticPr fontId="4"/>
  </si>
  <si>
    <t>施設・事業所名</t>
    <rPh sb="0" eb="2">
      <t>シセツ</t>
    </rPh>
    <rPh sb="3" eb="5">
      <t>ジギョウ</t>
    </rPh>
    <rPh sb="5" eb="6">
      <t>ショ</t>
    </rPh>
    <rPh sb="6" eb="7">
      <t>ナ</t>
    </rPh>
    <phoneticPr fontId="5"/>
  </si>
  <si>
    <t>施設・事業所の
運営団体名</t>
    <rPh sb="0" eb="2">
      <t>シセツ</t>
    </rPh>
    <rPh sb="3" eb="5">
      <t>ジギョウ</t>
    </rPh>
    <rPh sb="5" eb="6">
      <t>ショ</t>
    </rPh>
    <rPh sb="8" eb="10">
      <t>ウンエイ</t>
    </rPh>
    <rPh sb="10" eb="12">
      <t>ダンタイ</t>
    </rPh>
    <rPh sb="12" eb="13">
      <t>ナ</t>
    </rPh>
    <phoneticPr fontId="5"/>
  </si>
  <si>
    <t>提供年月</t>
    <rPh sb="0" eb="2">
      <t>テイキョウ</t>
    </rPh>
    <rPh sb="2" eb="4">
      <t>ネンゲツ</t>
    </rPh>
    <phoneticPr fontId="4"/>
  </si>
  <si>
    <t>※施設等利用費請求金額の内訳となる認定子ども全員について記入</t>
    <rPh sb="12" eb="14">
      <t>ウチワケ</t>
    </rPh>
    <rPh sb="17" eb="19">
      <t>ニンテイ</t>
    </rPh>
    <rPh sb="19" eb="20">
      <t>コ</t>
    </rPh>
    <rPh sb="22" eb="24">
      <t>ゼンイン</t>
    </rPh>
    <rPh sb="28" eb="30">
      <t>キニュウ</t>
    </rPh>
    <phoneticPr fontId="4"/>
  </si>
  <si>
    <t>月額上限額(b) ※2</t>
    <rPh sb="0" eb="2">
      <t>ゲツガク</t>
    </rPh>
    <phoneticPr fontId="4"/>
  </si>
  <si>
    <r>
      <rPr>
        <sz val="9"/>
        <color theme="1"/>
        <rFont val="Meiryo UI"/>
        <family val="3"/>
        <charset val="128"/>
      </rPr>
      <t>レ</t>
    </r>
    <r>
      <rPr>
        <sz val="9"/>
        <color theme="1"/>
        <rFont val="ＭＳ 明朝"/>
        <family val="1"/>
        <charset val="128"/>
      </rPr>
      <t>及び月途中入園(退園)日を記入</t>
    </r>
    <rPh sb="3" eb="4">
      <t>ツキ</t>
    </rPh>
    <rPh sb="4" eb="6">
      <t>トチュウ</t>
    </rPh>
    <phoneticPr fontId="4"/>
  </si>
  <si>
    <t>月途中入園(</t>
    <rPh sb="0" eb="1">
      <t>ツキ</t>
    </rPh>
    <rPh sb="1" eb="3">
      <t>トチュウ</t>
    </rPh>
    <rPh sb="3" eb="5">
      <t>ニュウエン</t>
    </rPh>
    <phoneticPr fontId="4"/>
  </si>
  <si>
    <t>利用料の設定が月単位を超える（四半期、前期・後期など）場合は、当該利用料を当該期間の月数で除して、利用料の月額相当分を算定して下さい。
（10円未満の端数がある場合は切り捨て）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2">
      <t>リヨウリョウ</t>
    </rPh>
    <rPh sb="53" eb="55">
      <t>ゲツガク</t>
    </rPh>
    <rPh sb="55" eb="58">
      <t>ソウトウブン</t>
    </rPh>
    <rPh sb="59" eb="61">
      <t>サンテイ</t>
    </rPh>
    <rPh sb="63" eb="64">
      <t>クダ</t>
    </rPh>
    <rPh sb="71" eb="72">
      <t>エン</t>
    </rPh>
    <rPh sb="72" eb="74">
      <t>ミマン</t>
    </rPh>
    <rPh sb="75" eb="77">
      <t>ハスウ</t>
    </rPh>
    <rPh sb="80" eb="82">
      <t>バアイ</t>
    </rPh>
    <rPh sb="83" eb="84">
      <t>キ</t>
    </rPh>
    <rPh sb="85" eb="86">
      <t>ス</t>
    </rPh>
    <phoneticPr fontId="5"/>
  </si>
  <si>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・月途中で認定期間が終了する場合、または別の市町村へ転出する場合の限度額：37,000(42,000)円× 転出日までの日数÷その月の日数
・月途中で認定期間が開始される場合、または別の市町村から転入した場合の限度額：37,000(42,000)円×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5"/>
  </si>
  <si>
    <t>□</t>
    <phoneticPr fontId="4"/>
  </si>
  <si>
    <t>□</t>
    <phoneticPr fontId="4"/>
  </si>
  <si>
    <t>１．</t>
    <phoneticPr fontId="4"/>
  </si>
  <si>
    <t>フリガナ</t>
    <phoneticPr fontId="5"/>
  </si>
  <si>
    <t>〒</t>
    <phoneticPr fontId="5"/>
  </si>
  <si>
    <t>No.</t>
    <phoneticPr fontId="4"/>
  </si>
  <si>
    <r>
      <t>月途中の入退園</t>
    </r>
    <r>
      <rPr>
        <sz val="8"/>
        <color theme="1"/>
        <rFont val="Meiryo UI"/>
        <family val="3"/>
        <charset val="128"/>
      </rPr>
      <t/>
    </r>
    <phoneticPr fontId="4"/>
  </si>
  <si>
    <t>□</t>
    <phoneticPr fontId="4"/>
  </si>
  <si>
    <t>なし</t>
    <phoneticPr fontId="4"/>
  </si>
  <si>
    <t>)</t>
    <phoneticPr fontId="4"/>
  </si>
  <si>
    <t>※2</t>
    <phoneticPr fontId="5"/>
  </si>
  <si>
    <t>２．</t>
    <phoneticPr fontId="4"/>
  </si>
  <si>
    <t>３．</t>
    <phoneticPr fontId="4"/>
  </si>
  <si>
    <t>フリガナ</t>
    <phoneticPr fontId="4"/>
  </si>
  <si>
    <t>〒</t>
    <phoneticPr fontId="5"/>
  </si>
  <si>
    <t>請求額(aとbを比較して小さい方)</t>
    <phoneticPr fontId="4"/>
  </si>
  <si>
    <t>※1</t>
    <phoneticPr fontId="5"/>
  </si>
  <si>
    <t>施設等利用費請求書（法定代理受領用）</t>
    <rPh sb="10" eb="12">
      <t>ホウテイ</t>
    </rPh>
    <rPh sb="12" eb="14">
      <t>ダイリ</t>
    </rPh>
    <rPh sb="14" eb="16">
      <t>ジュリョウ</t>
    </rPh>
    <rPh sb="16" eb="17">
      <t>ヨウ</t>
    </rPh>
    <phoneticPr fontId="4"/>
  </si>
  <si>
    <t>施設等利用費請求金額内訳書</t>
    <rPh sb="5" eb="6">
      <t>ヒ</t>
    </rPh>
    <rPh sb="6" eb="8">
      <t>セイキュウ</t>
    </rPh>
    <rPh sb="8" eb="9">
      <t>キン</t>
    </rPh>
    <phoneticPr fontId="4"/>
  </si>
  <si>
    <t>認可外保育施設・預かり保育事業・一時預かり事業・病児保育事業の利用料</t>
    <rPh sb="8" eb="9">
      <t>アズ</t>
    </rPh>
    <rPh sb="11" eb="13">
      <t>ホイク</t>
    </rPh>
    <rPh sb="13" eb="15">
      <t>ジギョウ</t>
    </rPh>
    <rPh sb="16" eb="18">
      <t>イチジ</t>
    </rPh>
    <rPh sb="18" eb="19">
      <t>アズ</t>
    </rPh>
    <rPh sb="21" eb="23">
      <t>ジギョウ</t>
    </rPh>
    <rPh sb="24" eb="26">
      <t>ビョウジ</t>
    </rPh>
    <rPh sb="26" eb="28">
      <t>ホイク</t>
    </rPh>
    <rPh sb="28" eb="30">
      <t>ジギョウ</t>
    </rPh>
    <rPh sb="31" eb="34">
      <t>リヨウリョウ</t>
    </rPh>
    <phoneticPr fontId="4"/>
  </si>
  <si>
    <t>納入者</t>
    <rPh sb="0" eb="2">
      <t>ノウニュウ</t>
    </rPh>
    <rPh sb="2" eb="3">
      <t>シャ</t>
    </rPh>
    <phoneticPr fontId="23"/>
  </si>
  <si>
    <t>様</t>
    <phoneticPr fontId="4"/>
  </si>
  <si>
    <t>特定子ども・子育て支援
利用料の領収金額</t>
    <rPh sb="16" eb="18">
      <t>リョウシュウ</t>
    </rPh>
    <rPh sb="18" eb="20">
      <t>キンガク</t>
    </rPh>
    <phoneticPr fontId="23"/>
  </si>
  <si>
    <t>円</t>
    <phoneticPr fontId="4"/>
  </si>
  <si>
    <t>【特定子ども・子育て支援利用料以外の領収金額】</t>
    <rPh sb="1" eb="3">
      <t>トクテイ</t>
    </rPh>
    <rPh sb="3" eb="4">
      <t>コ</t>
    </rPh>
    <rPh sb="7" eb="9">
      <t>コソダ</t>
    </rPh>
    <rPh sb="10" eb="12">
      <t>シエン</t>
    </rPh>
    <rPh sb="12" eb="15">
      <t>リヨウリョウ</t>
    </rPh>
    <rPh sb="15" eb="17">
      <t>イガイ</t>
    </rPh>
    <rPh sb="18" eb="20">
      <t>リョウシュウ</t>
    </rPh>
    <rPh sb="20" eb="22">
      <t>キンガク</t>
    </rPh>
    <phoneticPr fontId="4"/>
  </si>
  <si>
    <t>日用品、文房具、行事参加費、食材料費、通園送迎費等として</t>
    <phoneticPr fontId="4"/>
  </si>
  <si>
    <t>※認可外の居宅訪問型保育事業（ベビーシッター）について、送迎のみの利用及び保護者同伴の預かりについては対象外となります。</t>
    <rPh sb="1" eb="4">
      <t>ニンカガイ</t>
    </rPh>
    <rPh sb="5" eb="14">
      <t>キョタクホウモンガタホイクジギョウ</t>
    </rPh>
    <rPh sb="28" eb="30">
      <t>ソウゲイ</t>
    </rPh>
    <rPh sb="33" eb="35">
      <t>リヨウ</t>
    </rPh>
    <rPh sb="35" eb="36">
      <t>オヨ</t>
    </rPh>
    <rPh sb="37" eb="40">
      <t>ホゴシャ</t>
    </rPh>
    <rPh sb="40" eb="42">
      <t>ドウハン</t>
    </rPh>
    <rPh sb="43" eb="44">
      <t>アズ</t>
    </rPh>
    <rPh sb="51" eb="54">
      <t>タイショウガイ</t>
    </rPh>
    <phoneticPr fontId="4"/>
  </si>
  <si>
    <t>特定子ども・子育て支援提供証明書</t>
    <phoneticPr fontId="4"/>
  </si>
  <si>
    <t>認定
子ども</t>
    <rPh sb="0" eb="2">
      <t>ニンテイ</t>
    </rPh>
    <rPh sb="3" eb="4">
      <t>コ</t>
    </rPh>
    <phoneticPr fontId="4"/>
  </si>
  <si>
    <t>☑</t>
  </si>
  <si>
    <t>～</t>
    <phoneticPr fontId="4"/>
  </si>
  <si>
    <t>令和</t>
    <rPh sb="0" eb="2">
      <t>レイワ</t>
    </rPh>
    <phoneticPr fontId="4"/>
  </si>
  <si>
    <t>月</t>
    <rPh sb="0" eb="1">
      <t>ガツ</t>
    </rPh>
    <phoneticPr fontId="4"/>
  </si>
  <si>
    <t>ura</t>
    <phoneticPr fontId="4"/>
  </si>
  <si>
    <t>特定子ども・子育て支援の内容</t>
    <rPh sb="0" eb="2">
      <t>トクテイ</t>
    </rPh>
    <rPh sb="2" eb="3">
      <t>コ</t>
    </rPh>
    <rPh sb="6" eb="8">
      <t>コソダ</t>
    </rPh>
    <rPh sb="9" eb="11">
      <t>シエン</t>
    </rPh>
    <rPh sb="12" eb="14">
      <t>ナイヨウ</t>
    </rPh>
    <phoneticPr fontId="4"/>
  </si>
  <si>
    <t>特定子ども・子育て支援の提供に係る領収証 兼 提供証明書 兼 法定代理受領額通知書</t>
    <rPh sb="0" eb="2">
      <t>トクテイ</t>
    </rPh>
    <rPh sb="2" eb="3">
      <t>コ</t>
    </rPh>
    <rPh sb="6" eb="8">
      <t>コソダ</t>
    </rPh>
    <rPh sb="9" eb="11">
      <t>シエン</t>
    </rPh>
    <rPh sb="12" eb="14">
      <t>テイキョウ</t>
    </rPh>
    <rPh sb="15" eb="16">
      <t>カカ</t>
    </rPh>
    <rPh sb="17" eb="20">
      <t>リョウシュウショウ</t>
    </rPh>
    <rPh sb="21" eb="22">
      <t>ケン</t>
    </rPh>
    <rPh sb="23" eb="25">
      <t>テイキョウ</t>
    </rPh>
    <rPh sb="25" eb="28">
      <t>ショウメイショ</t>
    </rPh>
    <rPh sb="29" eb="30">
      <t>ケン</t>
    </rPh>
    <rPh sb="31" eb="33">
      <t>ホウテイ</t>
    </rPh>
    <rPh sb="33" eb="35">
      <t>ダイリ</t>
    </rPh>
    <rPh sb="35" eb="37">
      <t>ジュリョウ</t>
    </rPh>
    <rPh sb="37" eb="38">
      <t>ガク</t>
    </rPh>
    <rPh sb="38" eb="41">
      <t>ツウチショ</t>
    </rPh>
    <phoneticPr fontId="4"/>
  </si>
  <si>
    <t>月額利用料(a)※1</t>
    <rPh sb="0" eb="2">
      <t>ゲツガク</t>
    </rPh>
    <rPh sb="2" eb="5">
      <t>リヨウリョウ</t>
    </rPh>
    <phoneticPr fontId="4"/>
  </si>
  <si>
    <t>認可外保育施設の契約形態</t>
    <rPh sb="0" eb="2">
      <t>ニンカ</t>
    </rPh>
    <rPh sb="2" eb="3">
      <t>ガイ</t>
    </rPh>
    <rPh sb="3" eb="5">
      <t>ホイク</t>
    </rPh>
    <rPh sb="5" eb="7">
      <t>シセツ</t>
    </rPh>
    <rPh sb="8" eb="10">
      <t>ケイヤク</t>
    </rPh>
    <rPh sb="10" eb="12">
      <t>ケイタイ</t>
    </rPh>
    <phoneticPr fontId="4"/>
  </si>
  <si>
    <t>クラス</t>
    <phoneticPr fontId="4"/>
  </si>
  <si>
    <t>請求額</t>
    <rPh sb="0" eb="2">
      <t>セイキュウ</t>
    </rPh>
    <rPh sb="2" eb="3">
      <t>ガク</t>
    </rPh>
    <phoneticPr fontId="4"/>
  </si>
  <si>
    <t>施設名：</t>
    <rPh sb="0" eb="2">
      <t>シセツ</t>
    </rPh>
    <rPh sb="2" eb="3">
      <t>メイ</t>
    </rPh>
    <phoneticPr fontId="4"/>
  </si>
  <si>
    <t>乳幼児名</t>
    <rPh sb="0" eb="3">
      <t>ニュウヨウジ</t>
    </rPh>
    <rPh sb="3" eb="4">
      <t>メイ</t>
    </rPh>
    <phoneticPr fontId="4"/>
  </si>
  <si>
    <t>生年月日</t>
    <rPh sb="0" eb="2">
      <t>セイネン</t>
    </rPh>
    <rPh sb="2" eb="4">
      <t>ガッピ</t>
    </rPh>
    <phoneticPr fontId="4"/>
  </si>
  <si>
    <t>保護者名</t>
    <rPh sb="0" eb="3">
      <t>ホゴシャ</t>
    </rPh>
    <rPh sb="3" eb="4">
      <t>メイ</t>
    </rPh>
    <phoneticPr fontId="4"/>
  </si>
  <si>
    <t>合計</t>
    <rPh sb="0" eb="2">
      <t>ゴウケイ</t>
    </rPh>
    <phoneticPr fontId="4"/>
  </si>
  <si>
    <t>令和</t>
    <rPh sb="0" eb="2">
      <t>レイワ</t>
    </rPh>
    <phoneticPr fontId="4"/>
  </si>
  <si>
    <t>月分</t>
    <rPh sb="0" eb="2">
      <t>ガツブン</t>
    </rPh>
    <phoneticPr fontId="4"/>
  </si>
  <si>
    <t>年</t>
    <rPh sb="0" eb="1">
      <t>ネン</t>
    </rPh>
    <phoneticPr fontId="4"/>
  </si>
  <si>
    <t>月分】</t>
    <rPh sb="0" eb="1">
      <t>ガツ</t>
    </rPh>
    <rPh sb="1" eb="2">
      <t>ブン</t>
    </rPh>
    <phoneticPr fontId="4"/>
  </si>
  <si>
    <t>【</t>
    <phoneticPr fontId="4"/>
  </si>
  <si>
    <t>【</t>
    <phoneticPr fontId="4"/>
  </si>
  <si>
    <t>】</t>
    <phoneticPr fontId="4"/>
  </si>
  <si>
    <t>月額利用料</t>
    <rPh sb="0" eb="2">
      <t>ゲツガク</t>
    </rPh>
    <rPh sb="2" eb="5">
      <t>リヨウリョウ</t>
    </rPh>
    <phoneticPr fontId="4"/>
  </si>
  <si>
    <t>☑</t>
    <phoneticPr fontId="4"/>
  </si>
  <si>
    <t>□</t>
    <phoneticPr fontId="4"/>
  </si>
  <si>
    <t>月</t>
    <rPh sb="0" eb="1">
      <t>ガツ</t>
    </rPh>
    <phoneticPr fontId="4"/>
  </si>
  <si>
    <t>月途中退園(</t>
    <rPh sb="0" eb="1">
      <t>ツキ</t>
    </rPh>
    <rPh sb="1" eb="3">
      <t>トチュウ</t>
    </rPh>
    <rPh sb="3" eb="5">
      <t>タイエン</t>
    </rPh>
    <phoneticPr fontId="4"/>
  </si>
  <si>
    <t>←令和2年から28にしてください。</t>
    <rPh sb="1" eb="3">
      <t>レイワ</t>
    </rPh>
    <rPh sb="4" eb="5">
      <t>ネン</t>
    </rPh>
    <phoneticPr fontId="4"/>
  </si>
  <si>
    <t>割引額</t>
    <rPh sb="0" eb="2">
      <t>ワリビキ</t>
    </rPh>
    <rPh sb="2" eb="3">
      <t>ガク</t>
    </rPh>
    <phoneticPr fontId="4"/>
  </si>
  <si>
    <t>上記月分</t>
    <rPh sb="0" eb="2">
      <t>ジョウキ</t>
    </rPh>
    <rPh sb="2" eb="3">
      <t>ツキ</t>
    </rPh>
    <rPh sb="3" eb="4">
      <t>ブン</t>
    </rPh>
    <phoneticPr fontId="4"/>
  </si>
  <si>
    <t>年</t>
    <rPh sb="0" eb="1">
      <t>ネン</t>
    </rPh>
    <phoneticPr fontId="4"/>
  </si>
  <si>
    <t>月分）</t>
    <rPh sb="0" eb="1">
      <t>ガツ</t>
    </rPh>
    <rPh sb="1" eb="2">
      <t>ブン</t>
    </rPh>
    <phoneticPr fontId="4"/>
  </si>
  <si>
    <t>（令和</t>
    <rPh sb="1" eb="3">
      <t>レイワ</t>
    </rPh>
    <phoneticPr fontId="4"/>
  </si>
  <si>
    <t>ただし、特定子ども・子育て支援利用料上記月分について</t>
    <rPh sb="4" eb="6">
      <t>トクテイ</t>
    </rPh>
    <rPh sb="6" eb="7">
      <t>コ</t>
    </rPh>
    <rPh sb="10" eb="12">
      <t>コソダ</t>
    </rPh>
    <rPh sb="13" eb="15">
      <t>シエン</t>
    </rPh>
    <rPh sb="15" eb="18">
      <t>リヨウリョウ</t>
    </rPh>
    <rPh sb="18" eb="20">
      <t>ジョウキ</t>
    </rPh>
    <rPh sb="20" eb="21">
      <t>ツキ</t>
    </rPh>
    <rPh sb="21" eb="22">
      <t>ブン</t>
    </rPh>
    <phoneticPr fontId="23"/>
  </si>
  <si>
    <t>（上記月分）</t>
    <rPh sb="1" eb="3">
      <t>ジョウキ</t>
    </rPh>
    <rPh sb="3" eb="4">
      <t>ツキ</t>
    </rPh>
    <rPh sb="4" eb="5">
      <t>ブン</t>
    </rPh>
    <phoneticPr fontId="4"/>
  </si>
  <si>
    <t>　子ども・子育て支援法第３０条の１１第３項の規定に基づき、施設等利用費を、認定を受けた保護者に代わり、特定子ども・子育て支援提供者が代理受領することを通知するとともに、上記のとおり利用料を領収し、認定子どもに対し、特定子ども・子育て支援を提供したことを証明します。</t>
    <rPh sb="84" eb="86">
      <t>ジョウキ</t>
    </rPh>
    <rPh sb="90" eb="93">
      <t>リヨウリョウ</t>
    </rPh>
    <rPh sb="94" eb="96">
      <t>リョウシュウ</t>
    </rPh>
    <rPh sb="98" eb="100">
      <t>ニンテイ</t>
    </rPh>
    <rPh sb="100" eb="101">
      <t>コ</t>
    </rPh>
    <rPh sb="104" eb="105">
      <t>タイ</t>
    </rPh>
    <rPh sb="107" eb="109">
      <t>トクテイ</t>
    </rPh>
    <rPh sb="109" eb="110">
      <t>コ</t>
    </rPh>
    <rPh sb="113" eb="115">
      <t>コソダ</t>
    </rPh>
    <rPh sb="116" eb="118">
      <t>シエン</t>
    </rPh>
    <rPh sb="119" eb="121">
      <t>テイキョウ</t>
    </rPh>
    <rPh sb="126" eb="128">
      <t>ショウメイ</t>
    </rPh>
    <phoneticPr fontId="4"/>
  </si>
  <si>
    <t>月途中の入退園</t>
  </si>
  <si>
    <t>月途中入園(</t>
  </si>
  <si>
    <t>日</t>
  </si>
  <si>
    <t>)</t>
  </si>
  <si>
    <t>月途中退園(</t>
  </si>
  <si>
    <t>なし</t>
    <phoneticPr fontId="4"/>
  </si>
  <si>
    <t>口座種別</t>
    <rPh sb="0" eb="2">
      <t>コウザ</t>
    </rPh>
    <rPh sb="2" eb="4">
      <t>シュベツ</t>
    </rPh>
    <phoneticPr fontId="4"/>
  </si>
  <si>
    <t>No</t>
    <phoneticPr fontId="4"/>
  </si>
  <si>
    <t>保育料</t>
    <rPh sb="0" eb="3">
      <t>ホイクリョウ</t>
    </rPh>
    <phoneticPr fontId="4"/>
  </si>
  <si>
    <t>　下記のとおり認定子どもに対し、特定こども・子育て支援を提供したことを証明します。</t>
    <phoneticPr fontId="4"/>
  </si>
  <si>
    <t>所在地：</t>
    <phoneticPr fontId="4"/>
  </si>
  <si>
    <t>施設・事業所の名称：</t>
    <phoneticPr fontId="4"/>
  </si>
  <si>
    <t>契約形態</t>
    <rPh sb="0" eb="4">
      <t>ケイヤクケイタイ</t>
    </rPh>
    <phoneticPr fontId="4"/>
  </si>
  <si>
    <t>提供期間（当月）</t>
    <rPh sb="0" eb="2">
      <t>テイキョウ</t>
    </rPh>
    <rPh sb="2" eb="4">
      <t>キカン</t>
    </rPh>
    <rPh sb="5" eb="7">
      <t>トウゲツ</t>
    </rPh>
    <phoneticPr fontId="4"/>
  </si>
  <si>
    <t>児童ふりがな</t>
    <phoneticPr fontId="4"/>
  </si>
  <si>
    <t>（ふりがな）
認定子ども氏名</t>
    <rPh sb="7" eb="9">
      <t>ニンテイ</t>
    </rPh>
    <rPh sb="9" eb="10">
      <t>コ</t>
    </rPh>
    <rPh sb="12" eb="14">
      <t>シメイ</t>
    </rPh>
    <phoneticPr fontId="4"/>
  </si>
  <si>
    <t>法第30条の４の
認定種別</t>
    <phoneticPr fontId="4"/>
  </si>
  <si>
    <r>
      <t xml:space="preserve">請求額
</t>
    </r>
    <r>
      <rPr>
        <b/>
        <sz val="6"/>
        <color theme="1"/>
        <rFont val="游ゴシック"/>
        <family val="3"/>
        <charset val="128"/>
        <scheme val="minor"/>
      </rPr>
      <t>（施設等利用費）</t>
    </r>
    <rPh sb="0" eb="2">
      <t>セイキュウ</t>
    </rPh>
    <rPh sb="2" eb="3">
      <t>ガク</t>
    </rPh>
    <rPh sb="5" eb="11">
      <t>シセツトウリヨウヒ</t>
    </rPh>
    <phoneticPr fontId="4"/>
  </si>
  <si>
    <t>延長保育料</t>
    <rPh sb="0" eb="5">
      <t>エンチョウホイクリョウ</t>
    </rPh>
    <phoneticPr fontId="4"/>
  </si>
  <si>
    <r>
      <t>開始日
（</t>
    </r>
    <r>
      <rPr>
        <sz val="8"/>
        <color theme="1"/>
        <rFont val="游ゴシック"/>
        <family val="3"/>
        <charset val="128"/>
        <scheme val="minor"/>
      </rPr>
      <t>入園・認定開始）</t>
    </r>
    <rPh sb="0" eb="2">
      <t>カイシ</t>
    </rPh>
    <rPh sb="2" eb="3">
      <t>ビ</t>
    </rPh>
    <rPh sb="5" eb="7">
      <t>ニュウエン</t>
    </rPh>
    <rPh sb="8" eb="12">
      <t>ニンテイカイシ</t>
    </rPh>
    <phoneticPr fontId="4"/>
  </si>
  <si>
    <r>
      <t xml:space="preserve">終了日
</t>
    </r>
    <r>
      <rPr>
        <sz val="8"/>
        <color theme="1"/>
        <rFont val="游ゴシック"/>
        <family val="3"/>
        <charset val="128"/>
        <scheme val="minor"/>
      </rPr>
      <t>（退園・認定終了）</t>
    </r>
    <rPh sb="0" eb="3">
      <t>シュウリョウビ</t>
    </rPh>
    <rPh sb="5" eb="7">
      <t>タイエン</t>
    </rPh>
    <rPh sb="10" eb="12">
      <t>シュウリョウ</t>
    </rPh>
    <phoneticPr fontId="4"/>
  </si>
  <si>
    <r>
      <t xml:space="preserve">契約利用料
</t>
    </r>
    <r>
      <rPr>
        <sz val="8"/>
        <color theme="1"/>
        <rFont val="游ゴシック"/>
        <family val="3"/>
        <charset val="128"/>
        <scheme val="minor"/>
      </rPr>
      <t>（単位：円）</t>
    </r>
    <rPh sb="0" eb="2">
      <t>ケイヤク</t>
    </rPh>
    <rPh sb="2" eb="5">
      <t>リヨウリョウ</t>
    </rPh>
    <phoneticPr fontId="4"/>
  </si>
  <si>
    <r>
      <t xml:space="preserve">特定費用額
</t>
    </r>
    <r>
      <rPr>
        <sz val="8"/>
        <color theme="1"/>
        <rFont val="游ゴシック"/>
        <family val="3"/>
        <charset val="128"/>
        <scheme val="minor"/>
      </rPr>
      <t>（単位：円）</t>
    </r>
    <rPh sb="0" eb="2">
      <t>トクテイ</t>
    </rPh>
    <rPh sb="2" eb="4">
      <t>ヒヨウ</t>
    </rPh>
    <rPh sb="4" eb="5">
      <t>ガク</t>
    </rPh>
    <phoneticPr fontId="4"/>
  </si>
  <si>
    <r>
      <t xml:space="preserve">延長保育料
</t>
    </r>
    <r>
      <rPr>
        <sz val="8"/>
        <color theme="1"/>
        <rFont val="游ゴシック"/>
        <family val="3"/>
        <charset val="128"/>
        <scheme val="minor"/>
      </rPr>
      <t>（単位：円）</t>
    </r>
    <rPh sb="0" eb="5">
      <t>エンチョウホイクリョウ</t>
    </rPh>
    <phoneticPr fontId="4"/>
  </si>
  <si>
    <r>
      <t xml:space="preserve">割引額
</t>
    </r>
    <r>
      <rPr>
        <sz val="8"/>
        <color theme="1"/>
        <rFont val="游ゴシック"/>
        <family val="3"/>
        <charset val="128"/>
        <scheme val="minor"/>
      </rPr>
      <t>（単位：円）</t>
    </r>
    <rPh sb="0" eb="3">
      <t>ワリビキガク</t>
    </rPh>
    <phoneticPr fontId="4"/>
  </si>
  <si>
    <t>実績がない場合は「0」と入力してください。</t>
    <rPh sb="0" eb="2">
      <t>ジッセキ</t>
    </rPh>
    <rPh sb="5" eb="7">
      <t>バアイ</t>
    </rPh>
    <rPh sb="12" eb="14">
      <t>ニュウリョク</t>
    </rPh>
    <phoneticPr fontId="4"/>
  </si>
  <si>
    <t>↓</t>
    <phoneticPr fontId="4"/>
  </si>
  <si>
    <t>特定子ども・子育て支援提供者氏名：</t>
    <phoneticPr fontId="4"/>
  </si>
  <si>
    <t>特定子ども・子育て支援提供者氏名</t>
    <phoneticPr fontId="4"/>
  </si>
  <si>
    <t>（施設名）</t>
    <rPh sb="1" eb="4">
      <t>シセツメイ</t>
    </rPh>
    <phoneticPr fontId="4"/>
  </si>
  <si>
    <t>（ふりがな）</t>
    <phoneticPr fontId="4"/>
  </si>
  <si>
    <t>ふりがな</t>
    <phoneticPr fontId="4"/>
  </si>
  <si>
    <t>↓↓入力不要↓↓</t>
    <rPh sb="2" eb="4">
      <t>ニュウリョク</t>
    </rPh>
    <rPh sb="4" eb="6">
      <t>フヨウ</t>
    </rPh>
    <phoneticPr fontId="4"/>
  </si>
  <si>
    <t>「無償化名簿」に入力すると記載内容が反映されます。</t>
    <rPh sb="1" eb="4">
      <t>ムショウカ</t>
    </rPh>
    <rPh sb="4" eb="6">
      <t>メイボ</t>
    </rPh>
    <rPh sb="8" eb="10">
      <t>ニュウリョク</t>
    </rPh>
    <rPh sb="13" eb="17">
      <t>キサイナイヨウ</t>
    </rPh>
    <rPh sb="18" eb="20">
      <t>ハンエイ</t>
    </rPh>
    <phoneticPr fontId="4"/>
  </si>
  <si>
    <t>←児童番号を入力（※「無償化名簿シート」の番号から選んで入力してください。）</t>
    <rPh sb="1" eb="3">
      <t>ジドウ</t>
    </rPh>
    <rPh sb="3" eb="5">
      <t>バンゴウ</t>
    </rPh>
    <rPh sb="6" eb="8">
      <t>ニュウリョク</t>
    </rPh>
    <rPh sb="11" eb="14">
      <t>ムショウカ</t>
    </rPh>
    <rPh sb="14" eb="16">
      <t>メイボ</t>
    </rPh>
    <rPh sb="21" eb="23">
      <t>バンゴウ</t>
    </rPh>
    <rPh sb="25" eb="26">
      <t>エラ</t>
    </rPh>
    <rPh sb="28" eb="30">
      <t>ニュウリョク</t>
    </rPh>
    <phoneticPr fontId="4"/>
  </si>
  <si>
    <t>□</t>
  </si>
  <si>
    <t>合計請求額（単位：円）</t>
    <rPh sb="0" eb="2">
      <t>ゴウケイ</t>
    </rPh>
    <rPh sb="2" eb="5">
      <t>セイキュウガク</t>
    </rPh>
    <rPh sb="6" eb="8">
      <t>タンイ</t>
    </rPh>
    <rPh sb="9" eb="10">
      <t>エン</t>
    </rPh>
    <phoneticPr fontId="4"/>
  </si>
  <si>
    <t>（氏　名）</t>
    <rPh sb="1" eb="2">
      <t>シ</t>
    </rPh>
    <rPh sb="3" eb="4">
      <t>メイ</t>
    </rPh>
    <phoneticPr fontId="4"/>
  </si>
  <si>
    <t>法定代理受領時における</t>
    <phoneticPr fontId="4"/>
  </si>
  <si>
    <t>の「特定子ども・子育て支援提供証明書（市町村提出用）」兼「請求額内訳書」</t>
    <phoneticPr fontId="4"/>
  </si>
  <si>
    <t>提供期間</t>
    <rPh sb="0" eb="2">
      <t>テイキョウ</t>
    </rPh>
    <rPh sb="2" eb="4">
      <t>キカン</t>
    </rPh>
    <phoneticPr fontId="4"/>
  </si>
  <si>
    <t>提供時間帯</t>
    <rPh sb="0" eb="2">
      <t>テイキョウ</t>
    </rPh>
    <rPh sb="2" eb="5">
      <t>ジカンタイ</t>
    </rPh>
    <phoneticPr fontId="4"/>
  </si>
  <si>
    <t>無償化上限額</t>
    <rPh sb="0" eb="3">
      <t>ムショウカ</t>
    </rPh>
    <rPh sb="3" eb="6">
      <t>ジョウゲンガク</t>
    </rPh>
    <phoneticPr fontId="4"/>
  </si>
  <si>
    <t>◆特定子ども・子育て支援を複数実施しており、それぞれの請求がある場合は、特定子ども・子育て支援の</t>
    <rPh sb="1" eb="3">
      <t>トクテイ</t>
    </rPh>
    <rPh sb="13" eb="15">
      <t>フクスウ</t>
    </rPh>
    <rPh sb="15" eb="17">
      <t>ジッシ</t>
    </rPh>
    <rPh sb="27" eb="29">
      <t>セイキュウ</t>
    </rPh>
    <rPh sb="32" eb="34">
      <t>バアイ</t>
    </rPh>
    <rPh sb="36" eb="38">
      <t>トクテイ</t>
    </rPh>
    <rPh sb="38" eb="39">
      <t>コ</t>
    </rPh>
    <rPh sb="42" eb="44">
      <t>コソダ</t>
    </rPh>
    <rPh sb="45" eb="47">
      <t>シエン</t>
    </rPh>
    <phoneticPr fontId="4"/>
  </si>
  <si>
    <t>　利用料の月額相当分を算定して入力してください。</t>
    <rPh sb="1" eb="4">
      <t>リヨウリョウ</t>
    </rPh>
    <rPh sb="5" eb="7">
      <t>ツキガク</t>
    </rPh>
    <rPh sb="7" eb="10">
      <t>ソウトウブン</t>
    </rPh>
    <rPh sb="11" eb="13">
      <t>サンテイ</t>
    </rPh>
    <rPh sb="15" eb="17">
      <t>ニュウリョク</t>
    </rPh>
    <phoneticPr fontId="4"/>
  </si>
  <si>
    <t>　内容ごとに請求書（内訳書）を分けて発行してください。</t>
    <rPh sb="6" eb="9">
      <t>セイキュウショ</t>
    </rPh>
    <rPh sb="10" eb="13">
      <t>ウチワケショ</t>
    </rPh>
    <rPh sb="15" eb="16">
      <t>ワ</t>
    </rPh>
    <rPh sb="18" eb="20">
      <t>ハッコウ</t>
    </rPh>
    <phoneticPr fontId="4"/>
  </si>
  <si>
    <r>
      <t>　　　</t>
    </r>
    <r>
      <rPr>
        <b/>
        <u/>
        <sz val="11"/>
        <color rgb="FFFF0000"/>
        <rFont val="游ゴシック"/>
        <family val="3"/>
        <charset val="128"/>
        <scheme val="minor"/>
      </rPr>
      <t>月額相当分</t>
    </r>
    <r>
      <rPr>
        <sz val="11"/>
        <color theme="1"/>
        <rFont val="游ゴシック"/>
        <family val="2"/>
        <scheme val="minor"/>
      </rPr>
      <t>　→　20時間　×　1,000円　＝　20,000円/月（項目8の契約利用料に入力）</t>
    </r>
    <rPh sb="3" eb="5">
      <t>ツキガク</t>
    </rPh>
    <rPh sb="5" eb="7">
      <t>ソウトウ</t>
    </rPh>
    <rPh sb="7" eb="8">
      <t>ブン</t>
    </rPh>
    <rPh sb="13" eb="15">
      <t>ジカン</t>
    </rPh>
    <rPh sb="23" eb="24">
      <t>エン</t>
    </rPh>
    <rPh sb="33" eb="34">
      <t>エン</t>
    </rPh>
    <rPh sb="35" eb="36">
      <t>ツキ</t>
    </rPh>
    <rPh sb="37" eb="39">
      <t>コウモク</t>
    </rPh>
    <rPh sb="41" eb="46">
      <t>ケイヤクリヨウリョウ</t>
    </rPh>
    <rPh sb="47" eb="49">
      <t>ニュウリョク</t>
    </rPh>
    <phoneticPr fontId="4"/>
  </si>
  <si>
    <r>
      <t xml:space="preserve">提供時間帯
</t>
    </r>
    <r>
      <rPr>
        <sz val="9"/>
        <color theme="1"/>
        <rFont val="游ゴシック"/>
        <family val="3"/>
        <charset val="128"/>
        <scheme val="minor"/>
      </rPr>
      <t>(例　8：30～17：00)</t>
    </r>
    <rPh sb="0" eb="5">
      <t>テイキョウジカンタイ</t>
    </rPh>
    <rPh sb="7" eb="8">
      <t>レイ</t>
    </rPh>
    <phoneticPr fontId="4"/>
  </si>
  <si>
    <t>◆項目16「提供時間帯」については、標準的な利用時間の記入も可能です。</t>
    <rPh sb="1" eb="3">
      <t>コウモク</t>
    </rPh>
    <rPh sb="6" eb="8">
      <t>テイキョウ</t>
    </rPh>
    <rPh sb="8" eb="11">
      <t>ジカンタイ</t>
    </rPh>
    <rPh sb="18" eb="21">
      <t>ヒョウジュンテキ</t>
    </rPh>
    <rPh sb="22" eb="26">
      <t>リヨウジカン</t>
    </rPh>
    <rPh sb="27" eb="29">
      <t>キニュウ</t>
    </rPh>
    <rPh sb="30" eb="32">
      <t>カノウ</t>
    </rPh>
    <phoneticPr fontId="4"/>
  </si>
  <si>
    <t>「無償化名簿」シート・児童番号</t>
    <rPh sb="1" eb="4">
      <t>ムショウカ</t>
    </rPh>
    <rPh sb="4" eb="6">
      <t>メイボ</t>
    </rPh>
    <rPh sb="11" eb="13">
      <t>ジドウ</t>
    </rPh>
    <rPh sb="13" eb="15">
      <t>バンゴウ</t>
    </rPh>
    <phoneticPr fontId="4"/>
  </si>
  <si>
    <t>児童番号</t>
    <rPh sb="0" eb="2">
      <t>ジドウ</t>
    </rPh>
    <rPh sb="2" eb="4">
      <t>バンゴウ</t>
    </rPh>
    <phoneticPr fontId="4"/>
  </si>
  <si>
    <t>◆本シートについては、発行対象児童の児童番号を「無償化名簿」シートから確認し下図の児童番号入力欄</t>
    <rPh sb="1" eb="2">
      <t>ホン</t>
    </rPh>
    <rPh sb="11" eb="13">
      <t>ハッコウ</t>
    </rPh>
    <rPh sb="13" eb="15">
      <t>タイショウ</t>
    </rPh>
    <rPh sb="15" eb="17">
      <t>ジドウ</t>
    </rPh>
    <rPh sb="18" eb="20">
      <t>ジドウ</t>
    </rPh>
    <rPh sb="20" eb="22">
      <t>バンゴウ</t>
    </rPh>
    <rPh sb="35" eb="37">
      <t>カクニン</t>
    </rPh>
    <rPh sb="38" eb="40">
      <t>シタズ</t>
    </rPh>
    <rPh sb="41" eb="45">
      <t>ジドウバンゴウ</t>
    </rPh>
    <rPh sb="45" eb="47">
      <t>ニュウリョク</t>
    </rPh>
    <rPh sb="47" eb="48">
      <t>ラン</t>
    </rPh>
    <phoneticPr fontId="4"/>
  </si>
  <si>
    <t>3「請求書」シートの入力方法について（※施設から市町村へ提出する書類）</t>
    <rPh sb="2" eb="5">
      <t>セイキュウショ</t>
    </rPh>
    <rPh sb="10" eb="12">
      <t>ニュウリョク</t>
    </rPh>
    <rPh sb="12" eb="14">
      <t>ホウホウ</t>
    </rPh>
    <rPh sb="20" eb="22">
      <t>シセツ</t>
    </rPh>
    <rPh sb="24" eb="27">
      <t>シチョウソン</t>
    </rPh>
    <rPh sb="28" eb="30">
      <t>テイシュツ</t>
    </rPh>
    <rPh sb="32" eb="34">
      <t>ショルイ</t>
    </rPh>
    <phoneticPr fontId="4"/>
  </si>
  <si>
    <t>◆発行する日付を入力してください。（※年は自動で入力されます。）</t>
    <rPh sb="1" eb="3">
      <t>ハッコウ</t>
    </rPh>
    <rPh sb="5" eb="7">
      <t>ヒヅケ</t>
    </rPh>
    <rPh sb="8" eb="10">
      <t>ニュウリョク</t>
    </rPh>
    <rPh sb="19" eb="20">
      <t>ネン</t>
    </rPh>
    <rPh sb="21" eb="23">
      <t>ジドウ</t>
    </rPh>
    <rPh sb="24" eb="26">
      <t>ニュウリョク</t>
    </rPh>
    <phoneticPr fontId="4"/>
  </si>
  <si>
    <r>
      <t>法定代理受領〈</t>
    </r>
    <r>
      <rPr>
        <b/>
        <sz val="16"/>
        <color rgb="FF00B0F0"/>
        <rFont val="游ゴシック"/>
        <family val="3"/>
        <charset val="128"/>
        <scheme val="minor"/>
      </rPr>
      <t>認可外保育施設等用</t>
    </r>
    <r>
      <rPr>
        <b/>
        <sz val="16"/>
        <rFont val="游ゴシック"/>
        <family val="3"/>
        <charset val="128"/>
        <scheme val="minor"/>
      </rPr>
      <t>〉</t>
    </r>
    <r>
      <rPr>
        <b/>
        <sz val="14"/>
        <color theme="1"/>
        <rFont val="游ゴシック"/>
        <family val="3"/>
        <charset val="128"/>
        <scheme val="minor"/>
      </rPr>
      <t>施設等利用費請求書・内訳書・支援提供証明書の入力方法</t>
    </r>
    <rPh sb="0" eb="4">
      <t>ホウテイダイリ</t>
    </rPh>
    <rPh sb="4" eb="6">
      <t>ジュリョウ</t>
    </rPh>
    <rPh sb="7" eb="10">
      <t>ニンカガイ</t>
    </rPh>
    <rPh sb="10" eb="14">
      <t>ホイクシセツ</t>
    </rPh>
    <rPh sb="14" eb="15">
      <t>トウ</t>
    </rPh>
    <rPh sb="15" eb="16">
      <t>ヨウ</t>
    </rPh>
    <rPh sb="27" eb="30">
      <t>ウチワケショ</t>
    </rPh>
    <rPh sb="31" eb="35">
      <t>シエンテイキョウ</t>
    </rPh>
    <rPh sb="35" eb="38">
      <t>ショウメイショ</t>
    </rPh>
    <rPh sb="39" eb="43">
      <t>ニュウリョクホウホウ</t>
    </rPh>
    <phoneticPr fontId="4"/>
  </si>
  <si>
    <t>※入力に誤り・漏れ等がある場合、請求書や提供証明書の内容も連動して誤った数値になりますのでご留意ください。</t>
    <rPh sb="1" eb="3">
      <t>ニュウリョク</t>
    </rPh>
    <rPh sb="4" eb="5">
      <t>アヤマ</t>
    </rPh>
    <rPh sb="7" eb="8">
      <t>モ</t>
    </rPh>
    <rPh sb="9" eb="10">
      <t>トウ</t>
    </rPh>
    <rPh sb="13" eb="15">
      <t>バアイ</t>
    </rPh>
    <rPh sb="16" eb="19">
      <t>セイキュウショ</t>
    </rPh>
    <rPh sb="20" eb="22">
      <t>テイキョウ</t>
    </rPh>
    <rPh sb="22" eb="25">
      <t>ショウメイショ</t>
    </rPh>
    <rPh sb="26" eb="28">
      <t>ナイヨウ</t>
    </rPh>
    <rPh sb="29" eb="31">
      <t>レンドウ</t>
    </rPh>
    <rPh sb="33" eb="34">
      <t>アヤマ</t>
    </rPh>
    <rPh sb="36" eb="38">
      <t>スウチ</t>
    </rPh>
    <rPh sb="46" eb="48">
      <t>リュウイ</t>
    </rPh>
    <phoneticPr fontId="4"/>
  </si>
  <si>
    <r>
      <rPr>
        <b/>
        <sz val="8"/>
        <color theme="1"/>
        <rFont val="游ゴシック"/>
        <family val="3"/>
        <charset val="128"/>
        <scheme val="minor"/>
      </rPr>
      <t>利用者負担額</t>
    </r>
    <r>
      <rPr>
        <b/>
        <sz val="6"/>
        <color theme="1"/>
        <rFont val="游ゴシック"/>
        <family val="3"/>
        <charset val="128"/>
        <scheme val="minor"/>
      </rPr>
      <t xml:space="preserve">
（特定費用を除く）</t>
    </r>
    <rPh sb="0" eb="3">
      <t>リヨウシャ</t>
    </rPh>
    <rPh sb="3" eb="5">
      <t>フタン</t>
    </rPh>
    <rPh sb="5" eb="6">
      <t>ガク</t>
    </rPh>
    <rPh sb="8" eb="12">
      <t>トクテイヒヨウ</t>
    </rPh>
    <rPh sb="13" eb="14">
      <t>ノゾ</t>
    </rPh>
    <phoneticPr fontId="4"/>
  </si>
  <si>
    <t>2「内訳・提供証明書」シートの入力方法について（※施設から市町村へ提出する書類）</t>
    <rPh sb="2" eb="4">
      <t>ウチワケ</t>
    </rPh>
    <rPh sb="5" eb="10">
      <t>テイキョウショウメイショ</t>
    </rPh>
    <rPh sb="15" eb="17">
      <t>ニュウリョク</t>
    </rPh>
    <rPh sb="17" eb="19">
      <t>ホウホウ</t>
    </rPh>
    <rPh sb="25" eb="27">
      <t>シセツ</t>
    </rPh>
    <rPh sb="29" eb="32">
      <t>シチョウソン</t>
    </rPh>
    <rPh sb="33" eb="35">
      <t>テイシュツ</t>
    </rPh>
    <rPh sb="37" eb="39">
      <t>ショルイ</t>
    </rPh>
    <phoneticPr fontId="4"/>
  </si>
  <si>
    <t>１「無償化名簿」シートの入力方法について</t>
    <rPh sb="2" eb="5">
      <t>ムショウカ</t>
    </rPh>
    <rPh sb="5" eb="7">
      <t>メイボ</t>
    </rPh>
    <rPh sb="12" eb="14">
      <t>ニュウリョク</t>
    </rPh>
    <rPh sb="14" eb="16">
      <t>ホウホウ</t>
    </rPh>
    <phoneticPr fontId="4"/>
  </si>
  <si>
    <t>③請求対象月</t>
    <rPh sb="1" eb="3">
      <t>セイキュウ</t>
    </rPh>
    <rPh sb="3" eb="6">
      <t>タイショウツキ</t>
    </rPh>
    <phoneticPr fontId="4"/>
  </si>
  <si>
    <t>④請求対象月の日数（例：1月→31日　2月→28日（うるう年の2月は29日）</t>
    <rPh sb="1" eb="3">
      <t>セイキュウ</t>
    </rPh>
    <rPh sb="3" eb="6">
      <t>タイショウツキ</t>
    </rPh>
    <rPh sb="7" eb="9">
      <t>ニッスウ</t>
    </rPh>
    <rPh sb="10" eb="11">
      <t>レイ</t>
    </rPh>
    <rPh sb="13" eb="14">
      <t>ガツ</t>
    </rPh>
    <rPh sb="17" eb="18">
      <t>ニチ</t>
    </rPh>
    <rPh sb="20" eb="21">
      <t>ガツ</t>
    </rPh>
    <rPh sb="24" eb="25">
      <t>ニチ</t>
    </rPh>
    <rPh sb="29" eb="30">
      <t>ドシ</t>
    </rPh>
    <rPh sb="32" eb="33">
      <t>ツキ</t>
    </rPh>
    <rPh sb="36" eb="37">
      <t>ニチ</t>
    </rPh>
    <phoneticPr fontId="4"/>
  </si>
  <si>
    <t>長</t>
    <rPh sb="0" eb="1">
      <t>チョウ</t>
    </rPh>
    <phoneticPr fontId="4"/>
  </si>
  <si>
    <t>（宛先）</t>
    <rPh sb="1" eb="3">
      <t>アテサキ</t>
    </rPh>
    <phoneticPr fontId="4"/>
  </si>
  <si>
    <t>私（請求者）は、特定子ども・子育て支援提供者として、子ども・子育て支援法第３０条の１１第３項</t>
    <phoneticPr fontId="4"/>
  </si>
  <si>
    <t>の規定に基づき、</t>
    <phoneticPr fontId="4"/>
  </si>
  <si>
    <t>に居住している施設等利用給付認定保護者に代わり、施設等利用費を下記</t>
    <phoneticPr fontId="4"/>
  </si>
  <si>
    <t>の通り申請します。</t>
    <phoneticPr fontId="4"/>
  </si>
  <si>
    <t>　なお、施設等利用費の審査及び支払いにあたり、次の事項に同意します。</t>
    <phoneticPr fontId="4"/>
  </si>
  <si>
    <t>が施設等利用給付認定保護者に確認すること。</t>
  </si>
  <si>
    <t>利用料の請求・支払い状況を</t>
    <rPh sb="0" eb="3">
      <t>リヨウリョウ</t>
    </rPh>
    <rPh sb="4" eb="6">
      <t>セイキュウ</t>
    </rPh>
    <rPh sb="7" eb="9">
      <t>シハラ</t>
    </rPh>
    <rPh sb="10" eb="12">
      <t>ジョウキョウ</t>
    </rPh>
    <phoneticPr fontId="4"/>
  </si>
  <si>
    <t>実際の利用状況等について</t>
    <rPh sb="5" eb="7">
      <t>ジョウキョウ</t>
    </rPh>
    <rPh sb="7" eb="8">
      <t>ナド</t>
    </rPh>
    <phoneticPr fontId="4"/>
  </si>
  <si>
    <t>の要請・質問等に対応すること。</t>
  </si>
  <si>
    <t>指定の委任状を提出してください。</t>
  </si>
  <si>
    <t xml:space="preserve">
　　　</t>
    <phoneticPr fontId="4"/>
  </si>
  <si>
    <t>出用）」兼「請求額内訳書」）のとおり</t>
  </si>
  <si>
    <t>別紙（「法定代理受領時における</t>
  </si>
  <si>
    <t>の「特定子ども・子育て支援提供証明書（市町村提</t>
    <phoneticPr fontId="4"/>
  </si>
  <si>
    <t>月</t>
    <phoneticPr fontId="4"/>
  </si>
  <si>
    <t>①請求する市町村名</t>
    <rPh sb="1" eb="3">
      <t>セイキュウ</t>
    </rPh>
    <rPh sb="5" eb="9">
      <t>シチョウソンメイ</t>
    </rPh>
    <phoneticPr fontId="4"/>
  </si>
  <si>
    <t>特定子ども・子育て支援施設等が施設等利用給付認定保護者に代わって施設等利用費を代理受領する場合</t>
    <rPh sb="0" eb="2">
      <t>トクテイ</t>
    </rPh>
    <rPh sb="2" eb="3">
      <t>コ</t>
    </rPh>
    <rPh sb="6" eb="8">
      <t>コソダ</t>
    </rPh>
    <rPh sb="9" eb="11">
      <t>シエン</t>
    </rPh>
    <rPh sb="11" eb="13">
      <t>シセツ</t>
    </rPh>
    <rPh sb="13" eb="14">
      <t>ナド</t>
    </rPh>
    <rPh sb="15" eb="18">
      <t>シセツナド</t>
    </rPh>
    <rPh sb="18" eb="20">
      <t>リヨウ</t>
    </rPh>
    <rPh sb="20" eb="22">
      <t>キュウフ</t>
    </rPh>
    <rPh sb="22" eb="24">
      <t>ニンテイ</t>
    </rPh>
    <rPh sb="24" eb="27">
      <t>ホゴシャ</t>
    </rPh>
    <rPh sb="28" eb="29">
      <t>カ</t>
    </rPh>
    <rPh sb="32" eb="35">
      <t>シセツナド</t>
    </rPh>
    <rPh sb="35" eb="37">
      <t>リヨウ</t>
    </rPh>
    <rPh sb="37" eb="38">
      <t>ヒ</t>
    </rPh>
    <rPh sb="39" eb="41">
      <t>ダイリ</t>
    </rPh>
    <rPh sb="41" eb="43">
      <t>ジュリョウ</t>
    </rPh>
    <rPh sb="45" eb="47">
      <t>バアイ</t>
    </rPh>
    <phoneticPr fontId="4"/>
  </si>
  <si>
    <t>ゆうちょ銀行</t>
    <rPh sb="4" eb="6">
      <t>ギンコウ</t>
    </rPh>
    <phoneticPr fontId="4"/>
  </si>
  <si>
    <t>記号</t>
    <rPh sb="0" eb="2">
      <t>キゴウ</t>
    </rPh>
    <phoneticPr fontId="4"/>
  </si>
  <si>
    <t>番号</t>
    <rPh sb="0" eb="2">
      <t>バンゴウ</t>
    </rPh>
    <phoneticPr fontId="4"/>
  </si>
  <si>
    <t>（例：901－○○○○）</t>
    <rPh sb="1" eb="2">
      <t>レイ</t>
    </rPh>
    <phoneticPr fontId="4"/>
  </si>
  <si>
    <t>（例：098－○○〇－○○○○）</t>
    <rPh sb="1" eb="2">
      <t>レイ</t>
    </rPh>
    <phoneticPr fontId="4"/>
  </si>
  <si>
    <t>　</t>
    <phoneticPr fontId="4"/>
  </si>
  <si>
    <t>　（例：前期（6カ月分）240,000円を支払いを受けている場合、月額相当額は240,000円÷6カ月＝40,000円</t>
    <rPh sb="2" eb="3">
      <t>レイ</t>
    </rPh>
    <rPh sb="4" eb="6">
      <t>ゼンキ</t>
    </rPh>
    <rPh sb="19" eb="20">
      <t>エン</t>
    </rPh>
    <rPh sb="21" eb="23">
      <t>シハラ</t>
    </rPh>
    <rPh sb="25" eb="26">
      <t>ウ</t>
    </rPh>
    <rPh sb="30" eb="32">
      <t>バアイ</t>
    </rPh>
    <rPh sb="33" eb="35">
      <t>ゲツガク</t>
    </rPh>
    <rPh sb="35" eb="38">
      <t>ソウトウガク</t>
    </rPh>
    <rPh sb="46" eb="47">
      <t>エン</t>
    </rPh>
    <rPh sb="50" eb="51">
      <t>ゲツ</t>
    </rPh>
    <rPh sb="58" eb="59">
      <t>エン</t>
    </rPh>
    <phoneticPr fontId="4"/>
  </si>
  <si>
    <t>利用料等（単位：円）</t>
    <phoneticPr fontId="4"/>
  </si>
  <si>
    <t>費用※３</t>
    <phoneticPr fontId="4"/>
  </si>
  <si>
    <t>提供時間帯※２</t>
    <phoneticPr fontId="4"/>
  </si>
  <si>
    <t>4「領収書・提供証明書」シートの入力方法について（※施設から保護者へ発行する書類）</t>
    <rPh sb="2" eb="5">
      <t>リョウシュウショ</t>
    </rPh>
    <rPh sb="6" eb="8">
      <t>テイキョウ</t>
    </rPh>
    <rPh sb="8" eb="11">
      <t>ショウメイショ</t>
    </rPh>
    <rPh sb="16" eb="20">
      <t>ニュウリョクホウホウ</t>
    </rPh>
    <rPh sb="26" eb="28">
      <t>シセツ</t>
    </rPh>
    <rPh sb="30" eb="33">
      <t>ホゴシャ</t>
    </rPh>
    <rPh sb="34" eb="36">
      <t>ハッコウ</t>
    </rPh>
    <rPh sb="38" eb="40">
      <t>ショルイ</t>
    </rPh>
    <phoneticPr fontId="4"/>
  </si>
  <si>
    <t>に入力してください。</t>
    <rPh sb="1" eb="3">
      <t>ニュウリョク</t>
    </rPh>
    <phoneticPr fontId="4"/>
  </si>
  <si>
    <t>⑤特定子ども・子育て支援の内容</t>
    <phoneticPr fontId="4"/>
  </si>
  <si>
    <t>⑥事業所の所在地</t>
    <phoneticPr fontId="4"/>
  </si>
  <si>
    <t>⑦施設・事業所の名称</t>
    <phoneticPr fontId="4"/>
  </si>
  <si>
    <t>⑧特定子ども・子育て支援提供者氏名</t>
    <phoneticPr fontId="4"/>
  </si>
  <si>
    <t>⑨郵便番号</t>
    <rPh sb="1" eb="5">
      <t>ユウビンバンゴウ</t>
    </rPh>
    <phoneticPr fontId="4"/>
  </si>
  <si>
    <t>⑩電話番号</t>
    <rPh sb="1" eb="5">
      <t>デンワバンゴウ</t>
    </rPh>
    <phoneticPr fontId="4"/>
  </si>
  <si>
    <t>実績に応じて、下表のピンク色の枠　　　　（横の1～15）に正しく入力してください。</t>
    <rPh sb="0" eb="2">
      <t>ジッセキ</t>
    </rPh>
    <rPh sb="12" eb="13">
      <t>オウ</t>
    </rPh>
    <rPh sb="21" eb="22">
      <t>ヨコ</t>
    </rPh>
    <rPh sb="30" eb="31">
      <t>イロ</t>
    </rPh>
    <rPh sb="32" eb="33">
      <t>ワク</t>
    </rPh>
    <rPh sb="34" eb="35">
      <t>タダ</t>
    </rPh>
    <rPh sb="37" eb="39">
      <t>ニュウリョク</t>
    </rPh>
    <phoneticPr fontId="4"/>
  </si>
  <si>
    <t>◆請求対象となる児童について１～15までの項目のピンク色セルにすべて入力してください。</t>
    <rPh sb="1" eb="5">
      <t>セイキュウタイショウ</t>
    </rPh>
    <rPh sb="8" eb="10">
      <t>ジドウ</t>
    </rPh>
    <rPh sb="21" eb="23">
      <t>コウモク</t>
    </rPh>
    <rPh sb="27" eb="28">
      <t>イロ</t>
    </rPh>
    <rPh sb="34" eb="36">
      <t>ニュウリョク</t>
    </rPh>
    <phoneticPr fontId="4"/>
  </si>
  <si>
    <t>◆項目7の契約利用料について、契約形態が「日額」又は「時間」の場合は契約利用量と単価から</t>
    <rPh sb="1" eb="3">
      <t>コウモク</t>
    </rPh>
    <rPh sb="5" eb="10">
      <t>ケイヤクリヨウリョウ</t>
    </rPh>
    <rPh sb="15" eb="17">
      <t>ケイヤク</t>
    </rPh>
    <rPh sb="17" eb="19">
      <t>ケイタイ</t>
    </rPh>
    <rPh sb="21" eb="23">
      <t>ニチガク</t>
    </rPh>
    <rPh sb="24" eb="25">
      <t>マタ</t>
    </rPh>
    <rPh sb="27" eb="29">
      <t>ジカン</t>
    </rPh>
    <rPh sb="31" eb="33">
      <t>バアイ</t>
    </rPh>
    <rPh sb="34" eb="36">
      <t>ケイヤク</t>
    </rPh>
    <rPh sb="36" eb="38">
      <t>リヨウ</t>
    </rPh>
    <rPh sb="38" eb="39">
      <t>リョウ</t>
    </rPh>
    <rPh sb="40" eb="42">
      <t>タンカ</t>
    </rPh>
    <phoneticPr fontId="4"/>
  </si>
  <si>
    <t>◆項目7について、利用料の設定が月単位を超える（四半期、前期・後期など）場合は、当該利用料を当該期間の月数で除して、利用料の月額相当分を算定して下さい。（小数点以下切り捨て）</t>
    <rPh sb="1" eb="3">
      <t>コウモク</t>
    </rPh>
    <phoneticPr fontId="4"/>
  </si>
  <si>
    <t>　なお、月途中に当該事項に当てはまる場合は、項目13、14の提供期間を正確に入力してください。</t>
    <rPh sb="4" eb="7">
      <t>ツキトチュウ</t>
    </rPh>
    <rPh sb="8" eb="10">
      <t>トウガイ</t>
    </rPh>
    <rPh sb="10" eb="12">
      <t>ジコウ</t>
    </rPh>
    <rPh sb="13" eb="14">
      <t>ア</t>
    </rPh>
    <rPh sb="18" eb="20">
      <t>バアイ</t>
    </rPh>
    <rPh sb="22" eb="24">
      <t>コウモク</t>
    </rPh>
    <rPh sb="30" eb="34">
      <t>テイキョウキカン</t>
    </rPh>
    <rPh sb="35" eb="37">
      <t>セイカク</t>
    </rPh>
    <rPh sb="38" eb="40">
      <t>ニュウリョク</t>
    </rPh>
    <phoneticPr fontId="4"/>
  </si>
  <si>
    <t>◆項目9～12については、実績がない場合は「0」を入力してください。</t>
    <rPh sb="1" eb="3">
      <t>コウモク</t>
    </rPh>
    <rPh sb="13" eb="15">
      <t>ジッセキ</t>
    </rPh>
    <rPh sb="18" eb="20">
      <t>バアイ</t>
    </rPh>
    <rPh sb="25" eb="27">
      <t>ニュウリョク</t>
    </rPh>
    <phoneticPr fontId="4"/>
  </si>
  <si>
    <r>
      <rPr>
        <sz val="10"/>
        <color theme="1"/>
        <rFont val="游ゴシック"/>
        <family val="3"/>
        <charset val="128"/>
        <scheme val="minor"/>
      </rPr>
      <t>法定代理受領額</t>
    </r>
    <r>
      <rPr>
        <sz val="9"/>
        <color theme="1"/>
        <rFont val="游ゴシック"/>
        <family val="3"/>
        <charset val="128"/>
        <scheme val="minor"/>
      </rPr>
      <t xml:space="preserve">
（施設等利用費）</t>
    </r>
    <rPh sb="0" eb="4">
      <t>ホウテイダイリ</t>
    </rPh>
    <rPh sb="4" eb="6">
      <t>ジュリョウ</t>
    </rPh>
    <rPh sb="6" eb="7">
      <t>ガク</t>
    </rPh>
    <rPh sb="9" eb="12">
      <t>シセツトウ</t>
    </rPh>
    <rPh sb="12" eb="15">
      <t>リヨウヒ</t>
    </rPh>
    <phoneticPr fontId="4"/>
  </si>
  <si>
    <t>※個人経営の場合は入力不要です。</t>
    <phoneticPr fontId="4"/>
  </si>
  <si>
    <t>※ゆうちょの場合のみ記入</t>
    <rPh sb="6" eb="8">
      <t>バアイ</t>
    </rPh>
    <rPh sb="10" eb="12">
      <t>キニュウ</t>
    </rPh>
    <phoneticPr fontId="4"/>
  </si>
  <si>
    <t>◆ピンク色のセルを入力してください。</t>
    <rPh sb="4" eb="5">
      <t>イロ</t>
    </rPh>
    <rPh sb="9" eb="11">
      <t>ニュウリョク</t>
    </rPh>
    <phoneticPr fontId="4"/>
  </si>
  <si>
    <r>
      <t>　また、日額・時間契約の場合、月額換算の契約料を入力してください。</t>
    </r>
    <r>
      <rPr>
        <b/>
        <u val="double"/>
        <sz val="11"/>
        <color rgb="FFFF0000"/>
        <rFont val="游ゴシック"/>
        <family val="3"/>
        <charset val="128"/>
        <scheme val="minor"/>
      </rPr>
      <t>※ただし、一時預かり事業については当該契約単価を記入すること。</t>
    </r>
    <phoneticPr fontId="4"/>
  </si>
  <si>
    <t>　　※入力不要（自動入力）</t>
    <phoneticPr fontId="4"/>
  </si>
  <si>
    <r>
      <t>◆本シートについては、すべて他のシートの入力内容と連動しているため</t>
    </r>
    <r>
      <rPr>
        <b/>
        <u/>
        <sz val="11"/>
        <color rgb="FFFF0000"/>
        <rFont val="游ゴシック"/>
        <family val="3"/>
        <charset val="128"/>
        <scheme val="minor"/>
      </rPr>
      <t>入力は不要</t>
    </r>
    <r>
      <rPr>
        <sz val="11"/>
        <color theme="1"/>
        <rFont val="游ゴシック"/>
        <family val="2"/>
        <scheme val="minor"/>
      </rPr>
      <t>です。</t>
    </r>
    <rPh sb="1" eb="2">
      <t>ホン</t>
    </rPh>
    <rPh sb="14" eb="15">
      <t>タ</t>
    </rPh>
    <rPh sb="20" eb="24">
      <t>ニュウリョクナイヨウ</t>
    </rPh>
    <rPh sb="25" eb="27">
      <t>レンドウ</t>
    </rPh>
    <rPh sb="33" eb="35">
      <t>ニュウリョク</t>
    </rPh>
    <rPh sb="36" eb="38">
      <t>フヨウ</t>
    </rPh>
    <phoneticPr fontId="4"/>
  </si>
  <si>
    <t>※１　請求者と口座名義が異なる振込先を指定する場合は、</t>
    <rPh sb="3" eb="6">
      <t>セイキュウシャ</t>
    </rPh>
    <rPh sb="7" eb="9">
      <t>コウザ</t>
    </rPh>
    <rPh sb="9" eb="11">
      <t>メイギ</t>
    </rPh>
    <rPh sb="12" eb="13">
      <t>コト</t>
    </rPh>
    <rPh sb="15" eb="18">
      <t>フリコミサキ</t>
    </rPh>
    <rPh sb="19" eb="21">
      <t>シテイ</t>
    </rPh>
    <rPh sb="23" eb="25">
      <t>バアイ</t>
    </rPh>
    <phoneticPr fontId="5"/>
  </si>
  <si>
    <t>開始日～終了日</t>
    <rPh sb="0" eb="2">
      <t>カイシ</t>
    </rPh>
    <rPh sb="2" eb="3">
      <t>ビ</t>
    </rPh>
    <rPh sb="4" eb="7">
      <t>シュウリョウビ</t>
    </rPh>
    <phoneticPr fontId="4"/>
  </si>
  <si>
    <t>〒</t>
    <phoneticPr fontId="4"/>
  </si>
  <si>
    <t>電話番号：</t>
    <rPh sb="0" eb="4">
      <t>デンワバンゴウ</t>
    </rPh>
    <phoneticPr fontId="4"/>
  </si>
  <si>
    <t>所　在　地</t>
    <rPh sb="0" eb="1">
      <t>トコロ</t>
    </rPh>
    <rPh sb="2" eb="3">
      <t>ザイ</t>
    </rPh>
    <rPh sb="4" eb="5">
      <t>チ</t>
    </rPh>
    <phoneticPr fontId="23"/>
  </si>
  <si>
    <t>施 設・事 業 所
の　名　称</t>
    <phoneticPr fontId="4"/>
  </si>
  <si>
    <t>生 年 月 日</t>
    <rPh sb="0" eb="1">
      <t>ナマ</t>
    </rPh>
    <rPh sb="2" eb="3">
      <t>ネン</t>
    </rPh>
    <rPh sb="4" eb="5">
      <t>ガツ</t>
    </rPh>
    <rPh sb="6" eb="7">
      <t>ニチ</t>
    </rPh>
    <phoneticPr fontId="4"/>
  </si>
  <si>
    <t>氏　名</t>
    <rPh sb="0" eb="1">
      <t>シ</t>
    </rPh>
    <rPh sb="2" eb="3">
      <t>メイ</t>
    </rPh>
    <phoneticPr fontId="4"/>
  </si>
  <si>
    <t>月途中認定開始・終了の上限額算定日数</t>
    <rPh sb="3" eb="5">
      <t>ニンテイ</t>
    </rPh>
    <rPh sb="5" eb="7">
      <t>カイシ</t>
    </rPh>
    <rPh sb="8" eb="10">
      <t>シュウリョウ</t>
    </rPh>
    <phoneticPr fontId="4"/>
  </si>
  <si>
    <t>認可外保育施設については、日額・時間契約の場合、月額換算の契約料を入力してください。
ただし、一時預かり事業・病児保育事業・子育て援助活動支援事業については当該契約単価を記入すること。</t>
    <rPh sb="0" eb="3">
      <t>ニンカガイ</t>
    </rPh>
    <rPh sb="3" eb="7">
      <t>ホイクシセツ</t>
    </rPh>
    <rPh sb="13" eb="15">
      <t>ニチガク</t>
    </rPh>
    <rPh sb="16" eb="18">
      <t>ジカン</t>
    </rPh>
    <rPh sb="18" eb="20">
      <t>ケイヤク</t>
    </rPh>
    <rPh sb="21" eb="23">
      <t>バアイ</t>
    </rPh>
    <rPh sb="24" eb="28">
      <t>ゲツガクカンサン</t>
    </rPh>
    <rPh sb="29" eb="32">
      <t>ケイヤクリョウ</t>
    </rPh>
    <rPh sb="33" eb="35">
      <t>ニュウリョク</t>
    </rPh>
    <rPh sb="47" eb="50">
      <t>イチジアズ</t>
    </rPh>
    <rPh sb="52" eb="54">
      <t>ジギョウ</t>
    </rPh>
    <rPh sb="55" eb="61">
      <t>ビョウジホイクジギョウ</t>
    </rPh>
    <rPh sb="78" eb="80">
      <t>トウガイ</t>
    </rPh>
    <rPh sb="80" eb="82">
      <t>ケイヤク</t>
    </rPh>
    <rPh sb="82" eb="84">
      <t>タンカ</t>
    </rPh>
    <rPh sb="85" eb="87">
      <t>キニュウ</t>
    </rPh>
    <phoneticPr fontId="4"/>
  </si>
  <si>
    <r>
      <t xml:space="preserve">上限額
</t>
    </r>
    <r>
      <rPr>
        <b/>
        <sz val="8"/>
        <color theme="1"/>
        <rFont val="游ゴシック"/>
        <family val="3"/>
        <charset val="128"/>
        <scheme val="minor"/>
      </rPr>
      <t>※3</t>
    </r>
    <rPh sb="0" eb="3">
      <t>ジョウゲンガク</t>
    </rPh>
    <phoneticPr fontId="4"/>
  </si>
  <si>
    <t>契約形態・契約している利用料
　※1　※２</t>
    <phoneticPr fontId="4"/>
  </si>
  <si>
    <t>※１ 利用料の設定が月単位を超える（四半期、前期・後期など）場合は、当該利用料を当該期間の月数で除して、利用料の月額相当分を算定
        して下さい。（小数点以下切り捨て）
※2  認可外保育施設で契約形態が日額契約又は時間契約である場合はの利用料の算定は次の通りとなります。
　　　　　「　契約あたりの単価 × 実利用量（日数又は時間数）　」
※3 月途中で認定期間が開始される又は終了する場合か、市町村間の転出入がある場合、月額限度額は次の通りとなります。
　　・月途中で認定期間が終了する場合、または別の市町村へ転出する場合の限度額
　　　　　　　　「　37,000(42,000)円× 転出日（又は認定終了日）までの日数÷その月の日数　」
　　・月途中で認定期間が開始される場合、または別の市町村から転入した場合の限度額
　　　　　　　　「　37,000(42,000)円× 転入先での認定日（又は新規認定開始日）からの日数÷その月の日数　」</t>
    <rPh sb="95" eb="98">
      <t>ニンカガイ</t>
    </rPh>
    <rPh sb="98" eb="102">
      <t>ホイクシセツ</t>
    </rPh>
    <rPh sb="103" eb="107">
      <t>ケイヤクケイタイ</t>
    </rPh>
    <rPh sb="108" eb="110">
      <t>ニチガク</t>
    </rPh>
    <rPh sb="110" eb="112">
      <t>ケイヤク</t>
    </rPh>
    <rPh sb="112" eb="113">
      <t>マタ</t>
    </rPh>
    <rPh sb="114" eb="118">
      <t>ジカンケイヤク</t>
    </rPh>
    <rPh sb="121" eb="123">
      <t>バアイ</t>
    </rPh>
    <rPh sb="125" eb="128">
      <t>リヨウリョウ</t>
    </rPh>
    <rPh sb="129" eb="131">
      <t>サンテイ</t>
    </rPh>
    <rPh sb="132" eb="133">
      <t>ツギ</t>
    </rPh>
    <rPh sb="134" eb="135">
      <t>トオ</t>
    </rPh>
    <phoneticPr fontId="4"/>
  </si>
  <si>
    <t>認可外案分式
（第3号）②</t>
    <rPh sb="0" eb="3">
      <t>ニンカガイ</t>
    </rPh>
    <rPh sb="3" eb="6">
      <t>アンブンシキ</t>
    </rPh>
    <rPh sb="8" eb="9">
      <t>ダイ</t>
    </rPh>
    <rPh sb="10" eb="11">
      <t>ゴウ</t>
    </rPh>
    <phoneticPr fontId="4"/>
  </si>
  <si>
    <t>認可外案分式
（第2号）②</t>
    <rPh sb="0" eb="3">
      <t>ニンカガイ</t>
    </rPh>
    <rPh sb="3" eb="6">
      <t>アンブンシキ</t>
    </rPh>
    <rPh sb="8" eb="9">
      <t>ダイ</t>
    </rPh>
    <rPh sb="10" eb="11">
      <t>ゴウ</t>
    </rPh>
    <phoneticPr fontId="4"/>
  </si>
  <si>
    <t>認可外案分式
（第2・3号）①</t>
    <rPh sb="0" eb="3">
      <t>ニンカガイ</t>
    </rPh>
    <rPh sb="3" eb="6">
      <t>アンブンシキ</t>
    </rPh>
    <rPh sb="8" eb="9">
      <t>ダイ</t>
    </rPh>
    <rPh sb="12" eb="13">
      <t>ゴウ</t>
    </rPh>
    <phoneticPr fontId="4"/>
  </si>
  <si>
    <t>一時預かり・病児・ファミサポ案分式①</t>
    <rPh sb="0" eb="2">
      <t>イチジ</t>
    </rPh>
    <rPh sb="2" eb="3">
      <t>アズ</t>
    </rPh>
    <rPh sb="14" eb="17">
      <t>アンブンシキ</t>
    </rPh>
    <phoneticPr fontId="4"/>
  </si>
  <si>
    <t>一時預かり・病児・ファミサポ案分式②
（第3号）</t>
    <rPh sb="0" eb="2">
      <t>イチジ</t>
    </rPh>
    <rPh sb="2" eb="3">
      <t>アズ</t>
    </rPh>
    <rPh sb="14" eb="17">
      <t>アンブンシキ</t>
    </rPh>
    <rPh sb="20" eb="21">
      <t>ダイ</t>
    </rPh>
    <rPh sb="22" eb="23">
      <t>ゴウ</t>
    </rPh>
    <phoneticPr fontId="4"/>
  </si>
  <si>
    <t>一時預かり・病児・ファミサポ案分式②
（第2号）</t>
    <rPh sb="0" eb="2">
      <t>イチジ</t>
    </rPh>
    <rPh sb="2" eb="3">
      <t>アズ</t>
    </rPh>
    <rPh sb="14" eb="17">
      <t>アンブンシキ</t>
    </rPh>
    <rPh sb="20" eb="21">
      <t>ダイ</t>
    </rPh>
    <rPh sb="22" eb="23">
      <t>ゴウ</t>
    </rPh>
    <phoneticPr fontId="4"/>
  </si>
  <si>
    <t>無償化上限額
（第2号）①</t>
    <rPh sb="0" eb="3">
      <t>ムショウカ</t>
    </rPh>
    <rPh sb="3" eb="6">
      <t>ジョウゲンガク</t>
    </rPh>
    <rPh sb="8" eb="9">
      <t>ダイ</t>
    </rPh>
    <rPh sb="10" eb="11">
      <t>ゴウ</t>
    </rPh>
    <phoneticPr fontId="4"/>
  </si>
  <si>
    <t>無償化上限額
（第3号）①</t>
    <rPh sb="0" eb="3">
      <t>ムショウカ</t>
    </rPh>
    <rPh sb="3" eb="6">
      <t>ジョウゲンガク</t>
    </rPh>
    <rPh sb="8" eb="9">
      <t>ダイ</t>
    </rPh>
    <rPh sb="10" eb="11">
      <t>ゴウ</t>
    </rPh>
    <phoneticPr fontId="4"/>
  </si>
  <si>
    <t>無償化上限額
（第2号）②</t>
    <rPh sb="0" eb="3">
      <t>ムショウカ</t>
    </rPh>
    <rPh sb="3" eb="6">
      <t>ジョウゲンガク</t>
    </rPh>
    <rPh sb="8" eb="9">
      <t>ダイ</t>
    </rPh>
    <rPh sb="10" eb="11">
      <t>ゴウ</t>
    </rPh>
    <phoneticPr fontId="4"/>
  </si>
  <si>
    <t>無償化上限額
（第3号）②</t>
    <rPh sb="0" eb="3">
      <t>ムショウカ</t>
    </rPh>
    <rPh sb="3" eb="6">
      <t>ジョウゲンガク</t>
    </rPh>
    <rPh sb="8" eb="9">
      <t>ダイ</t>
    </rPh>
    <rPh sb="10" eb="11">
      <t>ゴウ</t>
    </rPh>
    <phoneticPr fontId="4"/>
  </si>
  <si>
    <t>2号請求額</t>
    <rPh sb="1" eb="2">
      <t>ゴウ</t>
    </rPh>
    <rPh sb="2" eb="5">
      <t>セイキュウガク</t>
    </rPh>
    <phoneticPr fontId="4"/>
  </si>
  <si>
    <t>3号請求額</t>
    <rPh sb="1" eb="5">
      <t>ゴウセイキュウガク</t>
    </rPh>
    <phoneticPr fontId="4"/>
  </si>
  <si>
    <t>月途中の入園・退園　　認定開始・終了の有無
（転入・転出含む）</t>
    <rPh sb="0" eb="3">
      <t>ツキトチュウ</t>
    </rPh>
    <rPh sb="4" eb="6">
      <t>ニュウエン</t>
    </rPh>
    <rPh sb="7" eb="9">
      <t>タイエン</t>
    </rPh>
    <rPh sb="11" eb="13">
      <t>ニンテイ</t>
    </rPh>
    <rPh sb="13" eb="15">
      <t>カイシ</t>
    </rPh>
    <rPh sb="16" eb="18">
      <t>シュウリョウ</t>
    </rPh>
    <rPh sb="19" eb="21">
      <t>ウム</t>
    </rPh>
    <rPh sb="23" eb="25">
      <t>テンニュウ</t>
    </rPh>
    <rPh sb="26" eb="28">
      <t>テンシュツ</t>
    </rPh>
    <rPh sb="28" eb="29">
      <t>フク</t>
    </rPh>
    <phoneticPr fontId="4"/>
  </si>
  <si>
    <r>
      <t>◆項目8は下記の通り状況に応じて選択してください。</t>
    </r>
    <r>
      <rPr>
        <b/>
        <sz val="11"/>
        <color rgb="FFFF0000"/>
        <rFont val="游ゴシック"/>
        <family val="3"/>
        <charset val="128"/>
        <scheme val="minor"/>
      </rPr>
      <t>（※一時預かり事業の場合は「なし」を設定してください。）</t>
    </r>
    <rPh sb="1" eb="3">
      <t>コウモク</t>
    </rPh>
    <rPh sb="5" eb="7">
      <t>カキ</t>
    </rPh>
    <rPh sb="8" eb="9">
      <t>トオ</t>
    </rPh>
    <rPh sb="10" eb="12">
      <t>ジョウキョウ</t>
    </rPh>
    <rPh sb="13" eb="14">
      <t>オウ</t>
    </rPh>
    <rPh sb="16" eb="18">
      <t>センタク</t>
    </rPh>
    <rPh sb="27" eb="29">
      <t>イチジ</t>
    </rPh>
    <rPh sb="29" eb="30">
      <t>アズ</t>
    </rPh>
    <rPh sb="32" eb="34">
      <t>ジギョウ</t>
    </rPh>
    <rPh sb="35" eb="37">
      <t>バアイ</t>
    </rPh>
    <rPh sb="43" eb="45">
      <t>セッテイ</t>
    </rPh>
    <phoneticPr fontId="4"/>
  </si>
  <si>
    <t>・「月途中（入園・退園）」　→　月の途中で、入園又は退園した場合。</t>
    <rPh sb="2" eb="5">
      <t>ツキトチュウ</t>
    </rPh>
    <rPh sb="6" eb="8">
      <t>ニュウエン</t>
    </rPh>
    <rPh sb="9" eb="11">
      <t>タイエン</t>
    </rPh>
    <rPh sb="16" eb="17">
      <t>ツキ</t>
    </rPh>
    <rPh sb="18" eb="20">
      <t>トチュウ</t>
    </rPh>
    <rPh sb="22" eb="24">
      <t>ニュウエン</t>
    </rPh>
    <rPh sb="24" eb="25">
      <t>マタ</t>
    </rPh>
    <rPh sb="26" eb="28">
      <t>タイエン</t>
    </rPh>
    <rPh sb="30" eb="32">
      <t>バアイ</t>
    </rPh>
    <phoneticPr fontId="4"/>
  </si>
  <si>
    <t>・「月途中認定（開始・終了）」　→　月途中に、認定が開始された、又は終了となった場合。</t>
    <rPh sb="2" eb="5">
      <t>ツキトチュウ</t>
    </rPh>
    <rPh sb="5" eb="7">
      <t>ニンテイ</t>
    </rPh>
    <rPh sb="8" eb="10">
      <t>カイシ</t>
    </rPh>
    <rPh sb="11" eb="13">
      <t>シュウリョウ</t>
    </rPh>
    <rPh sb="18" eb="21">
      <t>ツキトチュウ</t>
    </rPh>
    <rPh sb="23" eb="25">
      <t>ニンテイ</t>
    </rPh>
    <rPh sb="26" eb="28">
      <t>カイシ</t>
    </rPh>
    <rPh sb="32" eb="33">
      <t>マタ</t>
    </rPh>
    <rPh sb="34" eb="36">
      <t>シュウリョウ</t>
    </rPh>
    <rPh sb="40" eb="42">
      <t>バアイ</t>
    </rPh>
    <phoneticPr fontId="4"/>
  </si>
  <si>
    <t>・「月途中認定（開始〈転入〉・終了〈転出〉）」　→　月途中の転入転出に伴う認定の開始、又は終了があった場合。</t>
    <rPh sb="2" eb="5">
      <t>ツキトチュウ</t>
    </rPh>
    <rPh sb="5" eb="7">
      <t>ニンテイ</t>
    </rPh>
    <rPh sb="8" eb="10">
      <t>カイシ</t>
    </rPh>
    <rPh sb="11" eb="13">
      <t>テンニュウ</t>
    </rPh>
    <rPh sb="15" eb="17">
      <t>シュウリョウ</t>
    </rPh>
    <rPh sb="18" eb="20">
      <t>テンシュツ</t>
    </rPh>
    <rPh sb="26" eb="29">
      <t>ツキトチュウ</t>
    </rPh>
    <rPh sb="30" eb="34">
      <t>テンニュウテンシュツ</t>
    </rPh>
    <rPh sb="35" eb="36">
      <t>トモナ</t>
    </rPh>
    <rPh sb="37" eb="39">
      <t>ニンテイ</t>
    </rPh>
    <rPh sb="40" eb="42">
      <t>カイシ</t>
    </rPh>
    <rPh sb="43" eb="44">
      <t>マタ</t>
    </rPh>
    <rPh sb="45" eb="47">
      <t>シュウリョウ</t>
    </rPh>
    <rPh sb="51" eb="53">
      <t>バアイ</t>
    </rPh>
    <phoneticPr fontId="4"/>
  </si>
  <si>
    <t>　（例：「契約単価→1,000円/時間」「実績利用量→20時間/月」の場合。　）</t>
    <rPh sb="2" eb="3">
      <t>レイ</t>
    </rPh>
    <rPh sb="5" eb="7">
      <t>ケイヤク</t>
    </rPh>
    <rPh sb="20" eb="21">
      <t>リョウ</t>
    </rPh>
    <rPh sb="21" eb="22">
      <t>ヨウリョウ</t>
    </rPh>
    <rPh sb="24" eb="25">
      <t>ジ</t>
    </rPh>
    <rPh sb="25" eb="26">
      <t>カン</t>
    </rPh>
    <rPh sb="27" eb="28">
      <t>ツキ</t>
    </rPh>
    <rPh sb="30" eb="32">
      <t>タンカ</t>
    </rPh>
    <phoneticPr fontId="4"/>
  </si>
  <si>
    <t>年　齢</t>
    <rPh sb="0" eb="1">
      <t>ネン</t>
    </rPh>
    <rPh sb="2" eb="3">
      <t>トシ</t>
    </rPh>
    <phoneticPr fontId="4"/>
  </si>
  <si>
    <t>認定種別①</t>
    <rPh sb="0" eb="2">
      <t>ニンテイ</t>
    </rPh>
    <rPh sb="2" eb="4">
      <t>シュベツ</t>
    </rPh>
    <phoneticPr fontId="4"/>
  </si>
  <si>
    <t>基準年度</t>
    <rPh sb="0" eb="4">
      <t>キジュンネンド</t>
    </rPh>
    <phoneticPr fontId="4"/>
  </si>
  <si>
    <t>認定種別②</t>
    <rPh sb="0" eb="2">
      <t>ニンテイ</t>
    </rPh>
    <rPh sb="2" eb="4">
      <t>シュベツ</t>
    </rPh>
    <phoneticPr fontId="4"/>
  </si>
  <si>
    <t>預かり保育の
日数又は時間数</t>
    <rPh sb="0" eb="1">
      <t>アズ</t>
    </rPh>
    <rPh sb="3" eb="5">
      <t>ホイク</t>
    </rPh>
    <rPh sb="7" eb="9">
      <t>ニッスウ</t>
    </rPh>
    <rPh sb="9" eb="10">
      <t>マタ</t>
    </rPh>
    <rPh sb="11" eb="14">
      <t>ジカンスウ</t>
    </rPh>
    <phoneticPr fontId="4"/>
  </si>
  <si>
    <t>3．特定子ども・子育て支援施設・事業所</t>
    <rPh sb="13" eb="15">
      <t>シセツ</t>
    </rPh>
    <rPh sb="16" eb="19">
      <t>ジギョウショ</t>
    </rPh>
    <phoneticPr fontId="4"/>
  </si>
  <si>
    <t>4．施設等利用費請求金額</t>
    <rPh sb="2" eb="5">
      <t>シセツナド</t>
    </rPh>
    <rPh sb="5" eb="7">
      <t>リヨウ</t>
    </rPh>
    <rPh sb="7" eb="8">
      <t>ヒ</t>
    </rPh>
    <rPh sb="8" eb="10">
      <t>セイキュウ</t>
    </rPh>
    <rPh sb="10" eb="12">
      <t>キンガク</t>
    </rPh>
    <phoneticPr fontId="4"/>
  </si>
  <si>
    <t>5．施設等利用費請求金額の内訳</t>
    <rPh sb="2" eb="5">
      <t>シセツナド</t>
    </rPh>
    <rPh sb="5" eb="7">
      <t>リヨウ</t>
    </rPh>
    <rPh sb="7" eb="8">
      <t>ヒ</t>
    </rPh>
    <rPh sb="8" eb="10">
      <t>セイキュウ</t>
    </rPh>
    <rPh sb="10" eb="12">
      <t>キンガク</t>
    </rPh>
    <rPh sb="13" eb="15">
      <t>ウチワケ</t>
    </rPh>
    <phoneticPr fontId="4"/>
  </si>
  <si>
    <t>6．振込先(※1)</t>
    <rPh sb="2" eb="4">
      <t>フリコミ</t>
    </rPh>
    <rPh sb="4" eb="5">
      <t>サキ</t>
    </rPh>
    <phoneticPr fontId="5"/>
  </si>
  <si>
    <r>
      <t>2．請求書発行責任者及び担当者</t>
    </r>
    <r>
      <rPr>
        <sz val="8"/>
        <color theme="1"/>
        <rFont val="游ゴシック"/>
        <family val="3"/>
        <charset val="128"/>
        <scheme val="minor"/>
      </rPr>
      <t>（※下記を記載することで押印省略が可能となります。）</t>
    </r>
    <rPh sb="2" eb="5">
      <t>セイキュウショ</t>
    </rPh>
    <rPh sb="5" eb="7">
      <t>ハッコウ</t>
    </rPh>
    <rPh sb="7" eb="10">
      <t>セキニンシャ</t>
    </rPh>
    <rPh sb="10" eb="11">
      <t>オヨ</t>
    </rPh>
    <rPh sb="12" eb="15">
      <t>タントウシャ</t>
    </rPh>
    <phoneticPr fontId="4"/>
  </si>
  <si>
    <t>⑪請求書発行責任者</t>
    <rPh sb="1" eb="4">
      <t>セイキュウショ</t>
    </rPh>
    <rPh sb="4" eb="6">
      <t>ハッコウ</t>
    </rPh>
    <rPh sb="6" eb="9">
      <t>セキニンシャ</t>
    </rPh>
    <phoneticPr fontId="4"/>
  </si>
  <si>
    <t>発行責任者氏名</t>
    <rPh sb="0" eb="2">
      <t>ハッコウ</t>
    </rPh>
    <rPh sb="2" eb="5">
      <t>セキニンシャ</t>
    </rPh>
    <rPh sb="5" eb="7">
      <t>シメイ</t>
    </rPh>
    <phoneticPr fontId="4"/>
  </si>
  <si>
    <t>（氏名）</t>
    <rPh sb="1" eb="3">
      <t>シメイ</t>
    </rPh>
    <phoneticPr fontId="4"/>
  </si>
  <si>
    <t>⑫請求書発行担当者</t>
    <rPh sb="1" eb="3">
      <t>セイキュウ</t>
    </rPh>
    <rPh sb="3" eb="4">
      <t>ショ</t>
    </rPh>
    <rPh sb="4" eb="6">
      <t>ハッコウ</t>
    </rPh>
    <rPh sb="6" eb="9">
      <t>タントウシャ</t>
    </rPh>
    <phoneticPr fontId="4"/>
  </si>
  <si>
    <t>発行担当者　氏名</t>
    <rPh sb="0" eb="2">
      <t>ハッコウ</t>
    </rPh>
    <rPh sb="2" eb="5">
      <t>タントウシャ</t>
    </rPh>
    <rPh sb="6" eb="8">
      <t>シメイ</t>
    </rPh>
    <phoneticPr fontId="4"/>
  </si>
  <si>
    <t>◆シート上段の緑色範囲の①～⑫のピンク色セルをすべて入力してください。</t>
    <rPh sb="4" eb="6">
      <t>ジョウダン</t>
    </rPh>
    <rPh sb="7" eb="9">
      <t>ミドリイロ</t>
    </rPh>
    <rPh sb="9" eb="11">
      <t>ハンイ</t>
    </rPh>
    <rPh sb="19" eb="20">
      <t>イロ</t>
    </rPh>
    <rPh sb="26" eb="28">
      <t>ニュウリョク</t>
    </rPh>
    <phoneticPr fontId="4"/>
  </si>
  <si>
    <r>
      <rPr>
        <b/>
        <sz val="12"/>
        <color theme="1"/>
        <rFont val="游ゴシック"/>
        <family val="3"/>
        <charset val="128"/>
        <scheme val="minor"/>
      </rPr>
      <t>無償化児童名簿（</t>
    </r>
    <r>
      <rPr>
        <b/>
        <u val="double"/>
        <sz val="12"/>
        <color theme="1"/>
        <rFont val="游ゴシック"/>
        <family val="3"/>
        <charset val="128"/>
        <scheme val="minor"/>
      </rPr>
      <t>提出不要</t>
    </r>
    <r>
      <rPr>
        <b/>
        <sz val="12"/>
        <color theme="1"/>
        <rFont val="游ゴシック"/>
        <family val="3"/>
        <charset val="128"/>
        <scheme val="minor"/>
      </rPr>
      <t>）</t>
    </r>
    <r>
      <rPr>
        <b/>
        <u/>
        <sz val="11"/>
        <color rgb="FFFF0000"/>
        <rFont val="游ゴシック"/>
        <family val="3"/>
        <charset val="128"/>
        <scheme val="minor"/>
      </rPr>
      <t>※①～⑫のピンク色の枠をすべて</t>
    </r>
    <r>
      <rPr>
        <b/>
        <u/>
        <sz val="12"/>
        <color rgb="FFFF0000"/>
        <rFont val="游ゴシック"/>
        <family val="3"/>
        <charset val="128"/>
        <scheme val="minor"/>
      </rPr>
      <t>正しく</t>
    </r>
    <r>
      <rPr>
        <b/>
        <u/>
        <sz val="11"/>
        <color rgb="FFFF0000"/>
        <rFont val="游ゴシック"/>
        <family val="3"/>
        <charset val="128"/>
        <scheme val="minor"/>
      </rPr>
      <t>入力してください。</t>
    </r>
    <rPh sb="0" eb="3">
      <t>ムショウカ</t>
    </rPh>
    <rPh sb="3" eb="5">
      <t>ジドウ</t>
    </rPh>
    <rPh sb="5" eb="7">
      <t>メイボ</t>
    </rPh>
    <rPh sb="8" eb="10">
      <t>テイシュツ</t>
    </rPh>
    <rPh sb="10" eb="12">
      <t>フヨウ</t>
    </rPh>
    <rPh sb="28" eb="29">
      <t>タダ</t>
    </rPh>
    <phoneticPr fontId="4"/>
  </si>
  <si>
    <t>請求対象月</t>
    <rPh sb="0" eb="5">
      <t>セイキュウタイショウツキ</t>
    </rPh>
    <phoneticPr fontId="4"/>
  </si>
  <si>
    <t>②請求対象年</t>
    <rPh sb="1" eb="5">
      <t>セイキュウタイショウ</t>
    </rPh>
    <rPh sb="5" eb="6">
      <t>ネン</t>
    </rPh>
    <phoneticPr fontId="4"/>
  </si>
  <si>
    <t>年　　</t>
    <rPh sb="0" eb="1">
      <t>ネン</t>
    </rPh>
    <phoneticPr fontId="4"/>
  </si>
  <si>
    <t>※1:提供日数又は提供時間は、一時預かり事業のみ記載。
※2:提供時間帯は、標準的な利用時間帯の記入でも可。
※3:費用は特定子ども・子育て支援利用料の額を記入。</t>
    <rPh sb="3" eb="5">
      <t>テイキョウ</t>
    </rPh>
    <rPh sb="5" eb="7">
      <t>ニッスウ</t>
    </rPh>
    <rPh sb="7" eb="8">
      <t>マタ</t>
    </rPh>
    <rPh sb="9" eb="13">
      <t>テイキョウジカン</t>
    </rPh>
    <rPh sb="15" eb="17">
      <t>イチジ</t>
    </rPh>
    <rPh sb="17" eb="18">
      <t>アズ</t>
    </rPh>
    <rPh sb="20" eb="22">
      <t>ジギョウ</t>
    </rPh>
    <rPh sb="24" eb="26">
      <t>キサイ</t>
    </rPh>
    <rPh sb="31" eb="33">
      <t>テイキョウ</t>
    </rPh>
    <rPh sb="33" eb="35">
      <t>ジカン</t>
    </rPh>
    <rPh sb="35" eb="36">
      <t>タイ</t>
    </rPh>
    <rPh sb="38" eb="41">
      <t>ヒョウジュンテキ</t>
    </rPh>
    <rPh sb="42" eb="44">
      <t>リヨウ</t>
    </rPh>
    <rPh sb="44" eb="47">
      <t>ジカンタイ</t>
    </rPh>
    <rPh sb="48" eb="50">
      <t>キニュウ</t>
    </rPh>
    <rPh sb="52" eb="53">
      <t>カ</t>
    </rPh>
    <rPh sb="58" eb="60">
      <t>ヒヨウ</t>
    </rPh>
    <rPh sb="61" eb="63">
      <t>トクテイ</t>
    </rPh>
    <rPh sb="63" eb="64">
      <t>コ</t>
    </rPh>
    <rPh sb="67" eb="69">
      <t>コソダ</t>
    </rPh>
    <rPh sb="70" eb="72">
      <t>シエン</t>
    </rPh>
    <rPh sb="72" eb="75">
      <t>リヨウリョウ</t>
    </rPh>
    <rPh sb="76" eb="77">
      <t>ガク</t>
    </rPh>
    <rPh sb="78" eb="80">
      <t>キニュウ</t>
    </rPh>
    <phoneticPr fontId="4"/>
  </si>
  <si>
    <t>北中城村</t>
  </si>
  <si>
    <t>認可外保育施設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</si>
</sst>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 "/>
    <numFmt numFmtId="178" formatCode="[$-411]ge\.m\.d;@"/>
    <numFmt numFmtId="179" formatCode="#,##0_ "/>
    <numFmt numFmtId="180" formatCode="#"/>
    <numFmt numFmtId="181" formatCode="#,##0;[Black]#,##0"/>
    <numFmt numFmtId="182" formatCode="#,##0&quot; 円&quot;"/>
    <numFmt numFmtId="183" formatCode="#,##0&quot; 日&quot;"/>
    <numFmt numFmtId="184" formatCode="[&lt;=99999999]####\-####;\(00\)\ ####\-####"/>
    <numFmt numFmtId="185" formatCode="#,##0;[Red]#,##0"/>
  </numFmts>
  <fonts count="7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0"/>
      <color theme="1"/>
      <name val="Meiryo UI"/>
      <family val="3"/>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ＭＳ Ｐゴシック"/>
      <family val="3"/>
      <charset val="128"/>
    </font>
    <font>
      <b/>
      <sz val="14"/>
      <color theme="1"/>
      <name val="ＭＳ 明朝"/>
      <family val="1"/>
      <charset val="128"/>
    </font>
    <font>
      <sz val="11"/>
      <color theme="1"/>
      <name val="游ゴシック"/>
      <family val="2"/>
      <scheme val="minor"/>
    </font>
    <font>
      <sz val="9"/>
      <color theme="1"/>
      <name val="Meiryo UI"/>
      <family val="3"/>
      <charset val="128"/>
    </font>
    <font>
      <sz val="11"/>
      <color theme="1"/>
      <name val="Meiryo UI"/>
      <family val="3"/>
      <charset val="128"/>
    </font>
    <font>
      <sz val="11"/>
      <name val="ＭＳ Ｐゴシック"/>
      <family val="3"/>
      <charset val="128"/>
    </font>
    <font>
      <sz val="8"/>
      <color theme="1"/>
      <name val="Meiryo UI"/>
      <family val="3"/>
      <charset val="128"/>
    </font>
    <font>
      <b/>
      <sz val="10"/>
      <color theme="1"/>
      <name val="ＭＳ 明朝"/>
      <family val="1"/>
      <charset val="128"/>
    </font>
    <font>
      <u/>
      <sz val="8"/>
      <color theme="1"/>
      <name val="ＭＳ 明朝"/>
      <family val="1"/>
      <charset val="128"/>
    </font>
    <font>
      <sz val="8"/>
      <color theme="1"/>
      <name val="游ゴシック"/>
      <family val="2"/>
      <scheme val="minor"/>
    </font>
    <font>
      <sz val="12"/>
      <color theme="1"/>
      <name val="ＭＳ ゴシック"/>
      <family val="2"/>
      <charset val="128"/>
    </font>
    <font>
      <sz val="6"/>
      <name val="ＭＳ ゴシック"/>
      <family val="2"/>
      <charset val="128"/>
    </font>
    <font>
      <sz val="6"/>
      <color theme="1"/>
      <name val="ＭＳ 明朝"/>
      <family val="1"/>
      <charset val="128"/>
    </font>
    <font>
      <sz val="11"/>
      <color theme="1"/>
      <name val="ＭＳ Ｐゴシック"/>
      <family val="3"/>
      <charset val="128"/>
    </font>
    <font>
      <b/>
      <sz val="12"/>
      <color theme="1"/>
      <name val="ＭＳ 明朝"/>
      <family val="1"/>
      <charset val="128"/>
    </font>
    <font>
      <b/>
      <sz val="9"/>
      <color theme="1"/>
      <name val="ＭＳ 明朝"/>
      <family val="1"/>
      <charset val="128"/>
    </font>
    <font>
      <b/>
      <sz val="18"/>
      <color theme="1"/>
      <name val="ＭＳ 明朝"/>
      <family val="1"/>
      <charset val="128"/>
    </font>
    <font>
      <sz val="8"/>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sz val="10"/>
      <color theme="1"/>
      <name val="游ゴシック"/>
      <family val="2"/>
      <scheme val="minor"/>
    </font>
    <font>
      <sz val="11"/>
      <color theme="1"/>
      <name val="游ゴシック"/>
      <family val="3"/>
      <charset val="128"/>
      <scheme val="minor"/>
    </font>
    <font>
      <sz val="11"/>
      <color theme="1"/>
      <name val="游ゴシック"/>
      <family val="3"/>
      <charset val="128"/>
    </font>
    <font>
      <b/>
      <sz val="11"/>
      <color rgb="FFFF0000"/>
      <name val="游ゴシック"/>
      <family val="3"/>
      <charset val="128"/>
      <scheme val="minor"/>
    </font>
    <font>
      <b/>
      <sz val="11"/>
      <color rgb="FFFF0000"/>
      <name val="游ゴシック"/>
      <family val="3"/>
      <charset val="128"/>
    </font>
    <font>
      <b/>
      <u/>
      <sz val="11"/>
      <color rgb="FFFF0000"/>
      <name val="游ゴシック"/>
      <family val="3"/>
      <charset val="128"/>
    </font>
    <font>
      <b/>
      <u/>
      <sz val="10"/>
      <color rgb="FFFF0000"/>
      <name val="游ゴシック"/>
      <family val="3"/>
      <charset val="128"/>
      <scheme val="minor"/>
    </font>
    <font>
      <b/>
      <u/>
      <sz val="11"/>
      <color rgb="FFFF0000"/>
      <name val="游ゴシック"/>
      <family val="3"/>
      <charset val="128"/>
      <scheme val="minor"/>
    </font>
    <font>
      <b/>
      <sz val="11"/>
      <color theme="1"/>
      <name val="游ゴシック"/>
      <family val="3"/>
      <charset val="128"/>
      <scheme val="minor"/>
    </font>
    <font>
      <b/>
      <u val="double"/>
      <sz val="12"/>
      <color theme="1"/>
      <name val="游ゴシック"/>
      <family val="3"/>
      <charset val="128"/>
      <scheme val="minor"/>
    </font>
    <font>
      <b/>
      <sz val="10"/>
      <color rgb="FFFF0000"/>
      <name val="游ゴシック"/>
      <family val="3"/>
      <charset val="128"/>
      <scheme val="minor"/>
    </font>
    <font>
      <b/>
      <u/>
      <sz val="9"/>
      <color rgb="FFFF0000"/>
      <name val="游ゴシック"/>
      <family val="3"/>
      <charset val="128"/>
      <scheme val="minor"/>
    </font>
    <font>
      <b/>
      <sz val="12"/>
      <color rgb="FFFF0000"/>
      <name val="ＭＳ 明朝"/>
      <family val="1"/>
      <charset val="128"/>
    </font>
    <font>
      <b/>
      <sz val="14"/>
      <color rgb="FFFF0000"/>
      <name val="游ゴシック"/>
      <family val="3"/>
      <charset val="128"/>
      <scheme val="minor"/>
    </font>
    <font>
      <b/>
      <sz val="9"/>
      <color indexed="81"/>
      <name val="MS P ゴシック"/>
      <family val="3"/>
      <charset val="128"/>
    </font>
    <font>
      <b/>
      <sz val="12"/>
      <color rgb="FFFF0000"/>
      <name val="游ゴシック"/>
      <family val="3"/>
      <charset val="128"/>
      <scheme val="minor"/>
    </font>
    <font>
      <b/>
      <u/>
      <sz val="12"/>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6"/>
      <color rgb="FF00B0F0"/>
      <name val="游ゴシック"/>
      <family val="3"/>
      <charset val="128"/>
      <scheme val="minor"/>
    </font>
    <font>
      <b/>
      <u/>
      <sz val="16"/>
      <color theme="1"/>
      <name val="游ゴシック"/>
      <family val="3"/>
      <charset val="128"/>
      <scheme val="minor"/>
    </font>
    <font>
      <b/>
      <sz val="16"/>
      <name val="游ゴシック"/>
      <family val="3"/>
      <charset val="128"/>
      <scheme val="minor"/>
    </font>
    <font>
      <sz val="11"/>
      <name val="游ゴシック"/>
      <family val="2"/>
      <scheme val="minor"/>
    </font>
    <font>
      <sz val="9"/>
      <color indexed="81"/>
      <name val="MS P ゴシック"/>
      <family val="3"/>
      <charset val="128"/>
    </font>
    <font>
      <b/>
      <sz val="11"/>
      <color theme="1"/>
      <name val="游ゴシック"/>
      <family val="3"/>
      <charset val="128"/>
    </font>
    <font>
      <sz val="12"/>
      <color theme="1"/>
      <name val="游ゴシック"/>
      <family val="3"/>
      <charset val="128"/>
      <scheme val="minor"/>
    </font>
    <font>
      <sz val="14"/>
      <color theme="1"/>
      <name val="游ゴシック"/>
      <family val="3"/>
      <charset val="128"/>
      <scheme val="minor"/>
    </font>
    <font>
      <sz val="6"/>
      <color theme="1"/>
      <name val="游ゴシック"/>
      <family val="3"/>
      <charset val="128"/>
      <scheme val="minor"/>
    </font>
    <font>
      <sz val="11"/>
      <color theme="0"/>
      <name val="游ゴシック"/>
      <family val="3"/>
      <charset val="128"/>
      <scheme val="minor"/>
    </font>
    <font>
      <sz val="12"/>
      <color theme="1"/>
      <name val="游ゴシック"/>
      <family val="2"/>
      <scheme val="minor"/>
    </font>
    <font>
      <b/>
      <u val="double"/>
      <sz val="11"/>
      <color rgb="FFFF0000"/>
      <name val="游ゴシック"/>
      <family val="3"/>
      <charset val="128"/>
      <scheme val="minor"/>
    </font>
    <font>
      <sz val="8"/>
      <color rgb="FFFF0000"/>
      <name val="游ゴシック"/>
      <family val="2"/>
      <scheme val="minor"/>
    </font>
    <font>
      <b/>
      <sz val="9"/>
      <color theme="1"/>
      <name val="游ゴシック"/>
      <family val="3"/>
      <charset val="128"/>
      <scheme val="minor"/>
    </font>
    <font>
      <sz val="9"/>
      <color rgb="FFFF0000"/>
      <name val="游ゴシック"/>
      <family val="2"/>
      <scheme val="minor"/>
    </font>
    <font>
      <sz val="11"/>
      <color theme="0" tint="-0.34998626667073579"/>
      <name val="游ゴシック"/>
      <family val="3"/>
      <charset val="128"/>
      <scheme val="minor"/>
    </font>
    <font>
      <sz val="10"/>
      <color theme="0" tint="-0.34998626667073579"/>
      <name val="游ゴシック"/>
      <family val="3"/>
      <charset val="128"/>
      <scheme val="minor"/>
    </font>
    <font>
      <sz val="11"/>
      <color theme="0" tint="-0.249977111117893"/>
      <name val="游ゴシック"/>
      <family val="3"/>
      <charset val="128"/>
      <scheme val="minor"/>
    </font>
    <font>
      <sz val="11"/>
      <color theme="0" tint="-0.249977111117893"/>
      <name val="游ゴシック"/>
      <family val="2"/>
      <scheme val="minor"/>
    </font>
    <font>
      <sz val="9"/>
      <color theme="0" tint="-0.249977111117893"/>
      <name val="游ゴシック"/>
      <family val="3"/>
      <charset val="128"/>
      <scheme val="minor"/>
    </font>
    <font>
      <sz val="11"/>
      <color theme="9" tint="0.79998168889431442"/>
      <name val="游ゴシック"/>
      <family val="2"/>
      <scheme val="minor"/>
    </font>
    <font>
      <sz val="11"/>
      <color theme="9" tint="0.79998168889431442"/>
      <name val="游ゴシック"/>
      <family val="3"/>
      <charset val="128"/>
      <scheme val="minor"/>
    </font>
  </fonts>
  <fills count="1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CCCCFF"/>
        <bgColor indexed="64"/>
      </patternFill>
    </fill>
    <fill>
      <patternFill patternType="solid">
        <fgColor rgb="FFCCFFFF"/>
        <bgColor indexed="64"/>
      </patternFill>
    </fill>
    <fill>
      <patternFill patternType="solid">
        <fgColor rgb="FFCCFF99"/>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2" tint="-0.249977111117893"/>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bottom style="thin">
        <color theme="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s>
  <cellStyleXfs count="9">
    <xf numFmtId="0" fontId="0" fillId="0" borderId="0"/>
    <xf numFmtId="0" fontId="17" fillId="0" borderId="0"/>
    <xf numFmtId="0" fontId="14" fillId="0" borderId="0"/>
    <xf numFmtId="38" fontId="14" fillId="0" borderId="0" applyFont="0" applyFill="0" applyBorder="0" applyAlignment="0" applyProtection="0">
      <alignment vertical="center"/>
    </xf>
    <xf numFmtId="0" fontId="2" fillId="0" borderId="0">
      <alignment vertical="center"/>
    </xf>
    <xf numFmtId="0" fontId="22" fillId="0" borderId="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alignment vertical="center"/>
    </xf>
  </cellStyleXfs>
  <cellXfs count="632">
    <xf numFmtId="0" fontId="0" fillId="0" borderId="0" xfId="0"/>
    <xf numFmtId="0" fontId="7"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1" fillId="0" borderId="0" xfId="0" applyFont="1" applyAlignment="1">
      <alignment horizontal="right" vertical="center"/>
    </xf>
    <xf numFmtId="0" fontId="16" fillId="0" borderId="0" xfId="0" applyFont="1" applyAlignment="1">
      <alignment horizontal="center" vertical="center"/>
    </xf>
    <xf numFmtId="0" fontId="13" fillId="0" borderId="0" xfId="0" applyFont="1" applyAlignment="1">
      <alignment vertical="center"/>
    </xf>
    <xf numFmtId="0" fontId="9" fillId="0" borderId="0" xfId="0" applyFont="1" applyAlignment="1">
      <alignment horizontal="left" vertical="top"/>
    </xf>
    <xf numFmtId="0" fontId="21" fillId="0" borderId="0" xfId="0" applyFont="1"/>
    <xf numFmtId="0" fontId="21" fillId="0" borderId="0" xfId="0" applyFont="1" applyAlignment="1">
      <alignment vertical="top"/>
    </xf>
    <xf numFmtId="0" fontId="9" fillId="0" borderId="0" xfId="0" applyFont="1"/>
    <xf numFmtId="0" fontId="9" fillId="0" borderId="0" xfId="0" quotePrefix="1" applyFont="1" applyAlignment="1">
      <alignment horizontal="right" vertical="top"/>
    </xf>
    <xf numFmtId="0" fontId="9" fillId="0" borderId="0" xfId="0" applyFont="1" applyAlignment="1">
      <alignment vertical="top" wrapText="1"/>
    </xf>
    <xf numFmtId="0" fontId="9" fillId="0" borderId="0" xfId="0" applyFont="1" applyAlignment="1">
      <alignment horizontal="center" vertical="top"/>
    </xf>
    <xf numFmtId="0" fontId="6" fillId="0" borderId="0" xfId="2" applyFont="1" applyAlignment="1">
      <alignment vertical="center"/>
    </xf>
    <xf numFmtId="58" fontId="13" fillId="0" borderId="0" xfId="0" applyNumberFormat="1" applyFont="1" applyAlignment="1">
      <alignment vertical="center"/>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11" fillId="0" borderId="0" xfId="0" applyFont="1" applyAlignment="1">
      <alignment horizontal="center" vertical="center"/>
    </xf>
    <xf numFmtId="0" fontId="25" fillId="0" borderId="0" xfId="0" applyFont="1" applyAlignment="1">
      <alignment vertical="center"/>
    </xf>
    <xf numFmtId="56" fontId="0" fillId="0" borderId="0" xfId="0" applyNumberFormat="1"/>
    <xf numFmtId="58" fontId="13" fillId="0" borderId="0" xfId="0" applyNumberFormat="1" applyFont="1" applyAlignment="1">
      <alignment horizontal="center" vertical="center"/>
    </xf>
    <xf numFmtId="0" fontId="26" fillId="0" borderId="0" xfId="0" applyFont="1" applyAlignment="1">
      <alignment horizontal="center" vertical="center"/>
    </xf>
    <xf numFmtId="0" fontId="11" fillId="0" borderId="0" xfId="0" applyFont="1" applyAlignment="1">
      <alignment horizontal="left" vertical="center"/>
    </xf>
    <xf numFmtId="58" fontId="28" fillId="0" borderId="0" xfId="0" applyNumberFormat="1" applyFont="1" applyAlignment="1">
      <alignment vertical="center"/>
    </xf>
    <xf numFmtId="58" fontId="27" fillId="0" borderId="0" xfId="0" applyNumberFormat="1" applyFont="1" applyAlignment="1">
      <alignment horizontal="right" vertical="center"/>
    </xf>
    <xf numFmtId="0" fontId="6" fillId="0" borderId="39" xfId="2" applyFont="1" applyBorder="1" applyAlignment="1" applyProtection="1">
      <alignment vertical="center"/>
      <protection locked="0"/>
    </xf>
    <xf numFmtId="0" fontId="0" fillId="0" borderId="0" xfId="0" applyAlignment="1">
      <alignment horizontal="center"/>
    </xf>
    <xf numFmtId="178" fontId="0" fillId="0" borderId="0" xfId="0" applyNumberFormat="1"/>
    <xf numFmtId="179" fontId="0" fillId="0" borderId="0" xfId="0" applyNumberFormat="1"/>
    <xf numFmtId="0" fontId="0" fillId="0" borderId="41" xfId="0" applyBorder="1"/>
    <xf numFmtId="0" fontId="7" fillId="0" borderId="0" xfId="0" applyFont="1" applyAlignment="1" applyProtection="1">
      <alignment vertical="center"/>
      <protection locked="0"/>
    </xf>
    <xf numFmtId="176" fontId="0" fillId="0" borderId="0" xfId="0" applyNumberFormat="1" applyProtection="1">
      <protection locked="0"/>
    </xf>
    <xf numFmtId="0" fontId="0" fillId="0" borderId="0" xfId="0" applyAlignment="1">
      <alignment horizontal="distributed" vertical="center"/>
    </xf>
    <xf numFmtId="0" fontId="29" fillId="0" borderId="0" xfId="0" applyFont="1" applyProtection="1">
      <protection locked="0"/>
    </xf>
    <xf numFmtId="0" fontId="29" fillId="0" borderId="0" xfId="0" applyFont="1" applyAlignment="1" applyProtection="1">
      <alignment vertical="top"/>
      <protection locked="0"/>
    </xf>
    <xf numFmtId="0" fontId="9" fillId="0" borderId="0" xfId="0" applyFont="1" applyAlignment="1" applyProtection="1">
      <alignment vertical="center"/>
      <protection locked="0"/>
    </xf>
    <xf numFmtId="0" fontId="9" fillId="0" borderId="0" xfId="0" applyFont="1" applyAlignment="1" applyProtection="1">
      <alignment vertical="top" wrapText="1"/>
      <protection hidden="1"/>
    </xf>
    <xf numFmtId="176" fontId="0" fillId="0" borderId="0" xfId="0" applyNumberFormat="1" applyAlignment="1">
      <alignment horizontal="center" vertical="center"/>
    </xf>
    <xf numFmtId="0" fontId="0" fillId="0" borderId="40" xfId="0" applyBorder="1" applyAlignment="1" applyProtection="1">
      <alignment horizontal="center" vertical="center" shrinkToFit="1"/>
      <protection locked="0"/>
    </xf>
    <xf numFmtId="0" fontId="0" fillId="7" borderId="0" xfId="0" applyFill="1"/>
    <xf numFmtId="0" fontId="29" fillId="7" borderId="0" xfId="0" applyFont="1" applyFill="1" applyAlignment="1" applyProtection="1">
      <alignment vertical="top" wrapText="1"/>
      <protection locked="0"/>
    </xf>
    <xf numFmtId="0" fontId="34" fillId="7" borderId="0" xfId="0" applyFont="1" applyFill="1" applyAlignment="1">
      <alignment horizontal="right"/>
    </xf>
    <xf numFmtId="0" fontId="0" fillId="7" borderId="0" xfId="0" applyFill="1" applyProtection="1">
      <protection locked="0"/>
    </xf>
    <xf numFmtId="0" fontId="37" fillId="7" borderId="0" xfId="0" applyFont="1" applyFill="1" applyAlignment="1" applyProtection="1">
      <alignment vertical="top" wrapText="1"/>
      <protection locked="0"/>
    </xf>
    <xf numFmtId="0" fontId="40" fillId="7" borderId="0" xfId="0" applyFont="1" applyFill="1" applyAlignment="1">
      <alignment vertical="center"/>
    </xf>
    <xf numFmtId="0" fontId="7" fillId="7" borderId="0" xfId="0" applyFont="1" applyFill="1" applyAlignment="1">
      <alignment vertical="center"/>
    </xf>
    <xf numFmtId="0" fontId="38" fillId="7" borderId="0" xfId="0" applyFont="1" applyFill="1" applyAlignment="1">
      <alignment vertical="center"/>
    </xf>
    <xf numFmtId="0" fontId="6" fillId="7" borderId="0" xfId="0" applyFont="1" applyFill="1" applyAlignment="1">
      <alignment vertical="center"/>
    </xf>
    <xf numFmtId="0" fontId="41" fillId="7" borderId="0" xfId="0" applyFont="1" applyFill="1" applyAlignment="1">
      <alignment vertical="center"/>
    </xf>
    <xf numFmtId="0" fontId="10" fillId="0" borderId="41" xfId="0" applyFont="1" applyBorder="1" applyAlignment="1">
      <alignment horizontal="distributed" vertical="center"/>
    </xf>
    <xf numFmtId="179" fontId="0" fillId="7" borderId="0" xfId="0" applyNumberFormat="1" applyFill="1" applyAlignment="1" applyProtection="1">
      <alignment vertical="center" shrinkToFit="1"/>
      <protection locked="0"/>
    </xf>
    <xf numFmtId="0" fontId="48" fillId="0" borderId="0" xfId="0" applyFont="1" applyAlignment="1">
      <alignment horizontal="center" vertical="center"/>
    </xf>
    <xf numFmtId="0" fontId="49" fillId="0" borderId="0" xfId="0" applyFont="1" applyAlignment="1">
      <alignment horizontal="center"/>
    </xf>
    <xf numFmtId="0" fontId="39" fillId="0" borderId="0" xfId="0" applyFont="1" applyAlignment="1">
      <alignment vertical="center"/>
    </xf>
    <xf numFmtId="57" fontId="0" fillId="7" borderId="0" xfId="0" applyNumberFormat="1" applyFill="1" applyAlignment="1" applyProtection="1">
      <alignment vertical="center" shrinkToFit="1"/>
      <protection locked="0"/>
    </xf>
    <xf numFmtId="176" fontId="0" fillId="0" borderId="0" xfId="0" applyNumberFormat="1" applyAlignment="1">
      <alignment horizontal="distributed" vertical="center" indent="2"/>
    </xf>
    <xf numFmtId="179" fontId="0" fillId="0" borderId="0" xfId="0" applyNumberFormat="1" applyAlignment="1">
      <alignment vertical="center" shrinkToFit="1"/>
    </xf>
    <xf numFmtId="0" fontId="0" fillId="9" borderId="0" xfId="0" applyFill="1" applyAlignment="1">
      <alignment horizontal="center"/>
    </xf>
    <xf numFmtId="3" fontId="40" fillId="7" borderId="0" xfId="0" applyNumberFormat="1" applyFont="1" applyFill="1" applyAlignment="1">
      <alignment horizontal="left" vertical="center"/>
    </xf>
    <xf numFmtId="179" fontId="46" fillId="7" borderId="0" xfId="0" applyNumberFormat="1" applyFont="1" applyFill="1" applyAlignment="1" applyProtection="1">
      <alignment horizontal="right" vertical="center" shrinkToFit="1"/>
      <protection locked="0"/>
    </xf>
    <xf numFmtId="0" fontId="46" fillId="7" borderId="0" xfId="0" applyFont="1" applyFill="1" applyAlignment="1">
      <alignment horizontal="right"/>
    </xf>
    <xf numFmtId="179" fontId="0" fillId="0" borderId="0" xfId="0" applyNumberFormat="1" applyAlignment="1">
      <alignment horizontal="left" vertical="center" wrapText="1" shrinkToFit="1"/>
    </xf>
    <xf numFmtId="0" fontId="0" fillId="0" borderId="49" xfId="0" applyBorder="1" applyAlignment="1">
      <alignment horizontal="center" vertical="center" shrinkToFit="1"/>
    </xf>
    <xf numFmtId="0" fontId="36" fillId="0" borderId="0" xfId="0" applyFont="1" applyAlignment="1">
      <alignment horizontal="left"/>
    </xf>
    <xf numFmtId="0" fontId="53" fillId="0" borderId="0" xfId="0" applyFont="1" applyAlignment="1">
      <alignment horizontal="left"/>
    </xf>
    <xf numFmtId="0" fontId="0" fillId="0" borderId="1" xfId="0" applyBorder="1" applyAlignment="1">
      <alignment horizontal="center" shrinkToFit="1"/>
    </xf>
    <xf numFmtId="0" fontId="59" fillId="0" borderId="49" xfId="0" applyFont="1" applyBorder="1" applyAlignment="1">
      <alignment horizontal="center" vertical="center" shrinkToFit="1"/>
    </xf>
    <xf numFmtId="0" fontId="39" fillId="7" borderId="0" xfId="0" applyFont="1" applyFill="1"/>
    <xf numFmtId="179" fontId="0" fillId="0" borderId="0" xfId="0" applyNumberFormat="1" applyAlignment="1" applyProtection="1">
      <alignment vertical="center" shrinkToFit="1"/>
      <protection locked="0"/>
    </xf>
    <xf numFmtId="0" fontId="39" fillId="7" borderId="0" xfId="0" applyFont="1" applyFill="1" applyAlignment="1">
      <alignment shrinkToFit="1"/>
    </xf>
    <xf numFmtId="179" fontId="39" fillId="7" borderId="0" xfId="0" applyNumberFormat="1" applyFont="1" applyFill="1" applyAlignment="1" applyProtection="1">
      <alignment vertical="center" shrinkToFit="1"/>
      <protection locked="0"/>
    </xf>
    <xf numFmtId="0" fontId="0" fillId="7" borderId="15" xfId="0" applyFill="1" applyBorder="1" applyProtection="1">
      <protection locked="0"/>
    </xf>
    <xf numFmtId="179" fontId="0" fillId="0" borderId="47" xfId="0" applyNumberFormat="1" applyBorder="1" applyAlignment="1" applyProtection="1">
      <alignment horizontal="center" shrinkToFit="1"/>
      <protection locked="0"/>
    </xf>
    <xf numFmtId="0" fontId="0" fillId="0" borderId="47" xfId="0" applyBorder="1" applyAlignment="1" applyProtection="1">
      <alignment horizontal="center" shrinkToFit="1"/>
      <protection locked="0"/>
    </xf>
    <xf numFmtId="20" fontId="0" fillId="0" borderId="47" xfId="0" applyNumberFormat="1" applyBorder="1" applyAlignment="1" applyProtection="1">
      <alignment horizontal="center" shrinkToFit="1"/>
      <protection locked="0"/>
    </xf>
    <xf numFmtId="0" fontId="0" fillId="0" borderId="73" xfId="0" applyBorder="1"/>
    <xf numFmtId="0" fontId="39" fillId="7" borderId="0" xfId="0" applyFont="1" applyFill="1" applyAlignment="1">
      <alignment horizontal="left" vertical="center"/>
    </xf>
    <xf numFmtId="57" fontId="0" fillId="0" borderId="40" xfId="0" applyNumberFormat="1" applyBorder="1" applyAlignment="1" applyProtection="1">
      <alignment horizontal="center" vertical="center" shrinkToFit="1"/>
      <protection locked="0"/>
    </xf>
    <xf numFmtId="0" fontId="7" fillId="7" borderId="0" xfId="0" applyFont="1" applyFill="1" applyAlignment="1" applyProtection="1">
      <alignment horizontal="left" vertical="center"/>
      <protection locked="0"/>
    </xf>
    <xf numFmtId="0" fontId="0" fillId="7" borderId="0" xfId="0" applyFill="1" applyAlignment="1">
      <alignment horizontal="left"/>
    </xf>
    <xf numFmtId="0" fontId="0" fillId="7" borderId="15" xfId="0" applyFill="1" applyBorder="1" applyAlignment="1" applyProtection="1">
      <alignment horizontal="center"/>
      <protection locked="0"/>
    </xf>
    <xf numFmtId="177" fontId="0" fillId="7" borderId="15" xfId="0" applyNumberFormat="1" applyFill="1" applyBorder="1" applyAlignment="1" applyProtection="1">
      <alignment horizontal="right" vertical="center" shrinkToFit="1"/>
      <protection locked="0"/>
    </xf>
    <xf numFmtId="0" fontId="41" fillId="0" borderId="15" xfId="0" applyFont="1" applyBorder="1" applyAlignment="1">
      <alignment vertical="center" wrapText="1"/>
    </xf>
    <xf numFmtId="0" fontId="53" fillId="0" borderId="0" xfId="0" applyFont="1" applyAlignment="1">
      <alignment vertical="center"/>
    </xf>
    <xf numFmtId="0" fontId="62" fillId="0" borderId="0" xfId="0" applyFont="1" applyAlignment="1">
      <alignment vertical="center"/>
    </xf>
    <xf numFmtId="0" fontId="37" fillId="0" borderId="0" xfId="0" applyFont="1" applyAlignment="1">
      <alignment vertical="center"/>
    </xf>
    <xf numFmtId="0" fontId="54" fillId="0" borderId="0" xfId="0" applyFont="1" applyAlignment="1">
      <alignment vertical="center"/>
    </xf>
    <xf numFmtId="0" fontId="53" fillId="0" borderId="0" xfId="0" applyFont="1" applyAlignment="1">
      <alignment wrapText="1"/>
    </xf>
    <xf numFmtId="0" fontId="53" fillId="0" borderId="0" xfId="0" applyFont="1" applyAlignment="1">
      <alignment horizontal="left" vertical="center" wrapText="1"/>
    </xf>
    <xf numFmtId="0" fontId="29" fillId="0" borderId="0" xfId="0" applyFont="1" applyAlignment="1">
      <alignment vertical="center"/>
    </xf>
    <xf numFmtId="0" fontId="37" fillId="0" borderId="0" xfId="0" applyFont="1"/>
    <xf numFmtId="0" fontId="54" fillId="0" borderId="0" xfId="0" applyFont="1" applyAlignment="1">
      <alignment vertical="top"/>
    </xf>
    <xf numFmtId="49" fontId="54" fillId="0" borderId="0" xfId="0" applyNumberFormat="1" applyFont="1" applyAlignment="1">
      <alignment vertical="top"/>
    </xf>
    <xf numFmtId="0" fontId="29" fillId="0" borderId="0" xfId="0" applyFont="1" applyAlignment="1">
      <alignment vertical="top"/>
    </xf>
    <xf numFmtId="0" fontId="62" fillId="0" borderId="0" xfId="0" applyFont="1" applyAlignment="1">
      <alignment vertical="top"/>
    </xf>
    <xf numFmtId="0" fontId="53" fillId="0" borderId="10" xfId="0" applyFont="1" applyBorder="1" applyAlignment="1">
      <alignment vertical="center"/>
    </xf>
    <xf numFmtId="0" fontId="53" fillId="0" borderId="0" xfId="0" applyFont="1" applyAlignment="1">
      <alignment vertical="center" wrapText="1"/>
    </xf>
    <xf numFmtId="0" fontId="37" fillId="0" borderId="0" xfId="0" applyFont="1" applyAlignment="1">
      <alignment vertical="top"/>
    </xf>
    <xf numFmtId="0" fontId="54" fillId="0" borderId="0" xfId="0" applyFont="1"/>
    <xf numFmtId="0" fontId="54" fillId="6" borderId="4" xfId="0" applyFont="1" applyFill="1" applyBorder="1" applyAlignment="1">
      <alignment vertical="top"/>
    </xf>
    <xf numFmtId="0" fontId="37" fillId="0" borderId="0" xfId="2" applyFont="1" applyAlignment="1">
      <alignment vertical="center"/>
    </xf>
    <xf numFmtId="0" fontId="53" fillId="0" borderId="0" xfId="0" applyFont="1" applyAlignment="1">
      <alignment horizontal="center" vertical="center" shrinkToFit="1"/>
    </xf>
    <xf numFmtId="0" fontId="53" fillId="0" borderId="0" xfId="0" applyFont="1" applyAlignment="1">
      <alignment vertical="center" shrinkToFit="1"/>
    </xf>
    <xf numFmtId="0" fontId="37" fillId="0" borderId="0" xfId="0" applyFont="1" applyAlignment="1">
      <alignment horizontal="center" vertical="center" shrinkToFit="1"/>
    </xf>
    <xf numFmtId="0" fontId="37" fillId="0" borderId="0" xfId="0" applyFont="1" applyAlignment="1">
      <alignment horizontal="right" vertical="center"/>
    </xf>
    <xf numFmtId="0" fontId="37" fillId="0" borderId="0" xfId="0" applyFont="1" applyAlignment="1">
      <alignment horizontal="left" vertical="center"/>
    </xf>
    <xf numFmtId="0" fontId="44" fillId="0" borderId="0" xfId="2" applyFont="1" applyAlignment="1">
      <alignment vertical="center"/>
    </xf>
    <xf numFmtId="0" fontId="37" fillId="0" borderId="40" xfId="2" applyFont="1" applyBorder="1" applyAlignment="1" applyProtection="1">
      <alignment vertical="center"/>
      <protection locked="0"/>
    </xf>
    <xf numFmtId="0" fontId="37" fillId="0" borderId="0" xfId="2" applyFont="1" applyAlignment="1">
      <alignment horizontal="center" vertical="center"/>
    </xf>
    <xf numFmtId="0" fontId="37" fillId="0" borderId="0" xfId="2" applyFont="1" applyAlignment="1" applyProtection="1">
      <alignment vertical="center"/>
      <protection locked="0"/>
    </xf>
    <xf numFmtId="181" fontId="37" fillId="0" borderId="2" xfId="2" applyNumberFormat="1" applyFont="1" applyBorder="1" applyAlignment="1">
      <alignment horizontal="center" vertical="center"/>
    </xf>
    <xf numFmtId="0" fontId="37" fillId="0" borderId="3" xfId="2" applyFont="1" applyBorder="1" applyAlignment="1">
      <alignment horizontal="center" vertical="center"/>
    </xf>
    <xf numFmtId="0" fontId="37" fillId="0" borderId="0" xfId="2" quotePrefix="1" applyFont="1" applyAlignment="1">
      <alignment vertical="center"/>
    </xf>
    <xf numFmtId="0" fontId="54" fillId="0" borderId="2" xfId="2" applyFont="1" applyBorder="1" applyAlignment="1">
      <alignment horizontal="center" vertical="center" wrapText="1"/>
    </xf>
    <xf numFmtId="0" fontId="37" fillId="0" borderId="2" xfId="2" applyFont="1" applyBorder="1" applyAlignment="1">
      <alignment horizontal="center" vertical="center"/>
    </xf>
    <xf numFmtId="0" fontId="37" fillId="0" borderId="10" xfId="2" quotePrefix="1" applyFont="1" applyBorder="1" applyAlignment="1">
      <alignment vertical="center"/>
    </xf>
    <xf numFmtId="0" fontId="37" fillId="0" borderId="0" xfId="2" applyFont="1" applyAlignment="1">
      <alignment horizontal="left" vertical="center"/>
    </xf>
    <xf numFmtId="0" fontId="37" fillId="0" borderId="0" xfId="2" applyFont="1" applyAlignment="1">
      <alignment vertical="center" wrapText="1" shrinkToFit="1"/>
    </xf>
    <xf numFmtId="0" fontId="55" fillId="0" borderId="0" xfId="2" applyFont="1" applyAlignment="1">
      <alignment vertical="center"/>
    </xf>
    <xf numFmtId="0" fontId="63" fillId="0" borderId="0" xfId="2" applyFont="1" applyAlignment="1">
      <alignment vertical="center"/>
    </xf>
    <xf numFmtId="0" fontId="37" fillId="0" borderId="0" xfId="2" applyFont="1" applyAlignment="1">
      <alignment horizontal="right" vertical="center"/>
    </xf>
    <xf numFmtId="0" fontId="29" fillId="0" borderId="0" xfId="2" applyFont="1" applyAlignment="1">
      <alignment horizontal="center" vertical="center"/>
    </xf>
    <xf numFmtId="0" fontId="54" fillId="0" borderId="0" xfId="2" applyFont="1" applyAlignment="1">
      <alignment horizontal="center" vertical="center"/>
    </xf>
    <xf numFmtId="0" fontId="53" fillId="0" borderId="0" xfId="2" applyFont="1" applyAlignment="1">
      <alignment vertical="center"/>
    </xf>
    <xf numFmtId="0" fontId="29" fillId="0" borderId="0" xfId="2" applyFont="1" applyAlignment="1">
      <alignment horizontal="left" vertical="center"/>
    </xf>
    <xf numFmtId="0" fontId="54" fillId="0" borderId="0" xfId="2" applyFont="1" applyAlignment="1">
      <alignment horizontal="left" vertical="center"/>
    </xf>
    <xf numFmtId="0" fontId="29" fillId="0" borderId="0" xfId="2" applyFont="1" applyAlignment="1">
      <alignment horizontal="left" vertical="center" wrapText="1"/>
    </xf>
    <xf numFmtId="0" fontId="37" fillId="0" borderId="0" xfId="2" applyFont="1" applyAlignment="1">
      <alignment horizontal="center"/>
    </xf>
    <xf numFmtId="0" fontId="65" fillId="0" borderId="0" xfId="2" applyFont="1" applyAlignment="1">
      <alignment vertical="center"/>
    </xf>
    <xf numFmtId="0" fontId="0" fillId="0" borderId="0" xfId="0" applyAlignment="1">
      <alignment horizontal="left"/>
    </xf>
    <xf numFmtId="0" fontId="66" fillId="0" borderId="0" xfId="0" applyFont="1" applyAlignment="1">
      <alignment horizontal="center"/>
    </xf>
    <xf numFmtId="0" fontId="51" fillId="0" borderId="0" xfId="0" applyFont="1"/>
    <xf numFmtId="0" fontId="39" fillId="0" borderId="0" xfId="0" applyFont="1"/>
    <xf numFmtId="0" fontId="0" fillId="14" borderId="0" xfId="0" applyFill="1" applyAlignment="1">
      <alignment horizontal="center"/>
    </xf>
    <xf numFmtId="0" fontId="0" fillId="14" borderId="71" xfId="0" applyFill="1" applyBorder="1" applyAlignment="1">
      <alignment vertical="center" shrinkToFit="1"/>
    </xf>
    <xf numFmtId="0" fontId="0" fillId="14" borderId="71" xfId="0" applyFill="1" applyBorder="1" applyAlignment="1">
      <alignment horizontal="center" vertical="center" wrapText="1" shrinkToFit="1"/>
    </xf>
    <xf numFmtId="179" fontId="0" fillId="14" borderId="70" xfId="0" applyNumberFormat="1" applyFill="1" applyBorder="1" applyAlignment="1">
      <alignment horizontal="center" vertical="center" shrinkToFit="1"/>
    </xf>
    <xf numFmtId="0" fontId="0" fillId="14" borderId="37" xfId="0" applyFill="1" applyBorder="1" applyAlignment="1">
      <alignment horizontal="center" vertical="center" wrapText="1" shrinkToFit="1"/>
    </xf>
    <xf numFmtId="0" fontId="0" fillId="14" borderId="0" xfId="0" applyFill="1"/>
    <xf numFmtId="56" fontId="0" fillId="14" borderId="0" xfId="0" applyNumberFormat="1" applyFill="1"/>
    <xf numFmtId="183" fontId="37" fillId="0" borderId="16" xfId="2" applyNumberFormat="1" applyFont="1" applyBorder="1" applyAlignment="1">
      <alignment vertical="center"/>
    </xf>
    <xf numFmtId="179" fontId="68" fillId="8" borderId="76" xfId="0" applyNumberFormat="1" applyFont="1" applyFill="1" applyBorder="1" applyAlignment="1">
      <alignment horizontal="center" shrinkToFit="1"/>
    </xf>
    <xf numFmtId="0" fontId="37" fillId="0" borderId="0" xfId="0" applyFont="1" applyAlignment="1" applyProtection="1">
      <alignment horizontal="center" vertical="center" shrinkToFit="1"/>
      <protection locked="0"/>
    </xf>
    <xf numFmtId="179" fontId="0" fillId="7" borderId="15" xfId="0" applyNumberFormat="1" applyFill="1" applyBorder="1" applyAlignment="1" applyProtection="1">
      <alignment horizontal="center" vertical="center" shrinkToFit="1"/>
      <protection locked="0"/>
    </xf>
    <xf numFmtId="0" fontId="64" fillId="0" borderId="0" xfId="2" applyFont="1" applyAlignment="1">
      <alignment horizontal="left" vertical="center"/>
    </xf>
    <xf numFmtId="179" fontId="31" fillId="15" borderId="42" xfId="0" applyNumberFormat="1" applyFont="1" applyFill="1" applyBorder="1" applyAlignment="1">
      <alignment horizontal="center" vertical="center"/>
    </xf>
    <xf numFmtId="179" fontId="32" fillId="15" borderId="43" xfId="0" applyNumberFormat="1" applyFont="1" applyFill="1" applyBorder="1" applyAlignment="1">
      <alignment horizontal="center" vertical="center"/>
    </xf>
    <xf numFmtId="179" fontId="31" fillId="15" borderId="62" xfId="0" applyNumberFormat="1" applyFont="1" applyFill="1" applyBorder="1" applyAlignment="1">
      <alignment horizontal="center" vertical="center" wrapText="1"/>
    </xf>
    <xf numFmtId="179" fontId="31" fillId="15" borderId="65" xfId="0" applyNumberFormat="1" applyFont="1" applyFill="1" applyBorder="1" applyAlignment="1">
      <alignment horizontal="center" vertical="center" wrapText="1"/>
    </xf>
    <xf numFmtId="0" fontId="0" fillId="14" borderId="72" xfId="0" applyFill="1" applyBorder="1" applyAlignment="1">
      <alignment horizontal="center" vertical="center" shrinkToFit="1"/>
    </xf>
    <xf numFmtId="179" fontId="0" fillId="14" borderId="14" xfId="0" applyNumberFormat="1" applyFill="1" applyBorder="1" applyAlignment="1">
      <alignment horizontal="center" shrinkToFit="1"/>
    </xf>
    <xf numFmtId="0" fontId="10" fillId="14" borderId="39" xfId="0" applyFont="1" applyFill="1" applyBorder="1" applyAlignment="1">
      <alignment horizontal="center" vertical="center" wrapText="1"/>
    </xf>
    <xf numFmtId="179" fontId="0" fillId="14" borderId="39" xfId="0" applyNumberFormat="1" applyFill="1" applyBorder="1" applyAlignment="1">
      <alignment horizontal="center" vertical="center" shrinkToFit="1"/>
    </xf>
    <xf numFmtId="179" fontId="0" fillId="14" borderId="39" xfId="0" applyNumberFormat="1" applyFill="1" applyBorder="1"/>
    <xf numFmtId="0" fontId="21" fillId="14" borderId="39" xfId="0" applyFont="1" applyFill="1" applyBorder="1" applyAlignment="1">
      <alignment horizontal="center" vertical="center" wrapText="1"/>
    </xf>
    <xf numFmtId="0" fontId="51" fillId="0" borderId="0" xfId="0" applyFont="1" applyAlignment="1">
      <alignment horizontal="center"/>
    </xf>
    <xf numFmtId="0" fontId="0" fillId="14" borderId="0" xfId="0" applyFill="1" applyAlignment="1">
      <alignment horizontal="left" vertical="top"/>
    </xf>
    <xf numFmtId="179" fontId="70" fillId="0" borderId="52" xfId="0" applyNumberFormat="1" applyFont="1" applyBorder="1" applyAlignment="1">
      <alignment horizontal="center" vertical="center"/>
    </xf>
    <xf numFmtId="0" fontId="29" fillId="14" borderId="72" xfId="0" applyFont="1" applyFill="1" applyBorder="1" applyAlignment="1">
      <alignment horizontal="center" vertical="center" wrapText="1" shrinkToFit="1"/>
    </xf>
    <xf numFmtId="179" fontId="0" fillId="14" borderId="14" xfId="0" applyNumberFormat="1" applyFill="1" applyBorder="1" applyAlignment="1">
      <alignment horizontal="center" vertical="center"/>
    </xf>
    <xf numFmtId="185" fontId="0" fillId="14" borderId="70" xfId="0" applyNumberFormat="1" applyFill="1" applyBorder="1" applyAlignment="1">
      <alignment horizontal="center" vertical="center" shrinkToFit="1"/>
    </xf>
    <xf numFmtId="0" fontId="71" fillId="16" borderId="0" xfId="0" applyFont="1" applyFill="1" applyAlignment="1">
      <alignment vertical="center"/>
    </xf>
    <xf numFmtId="0" fontId="72" fillId="16" borderId="0" xfId="0" applyFont="1" applyFill="1" applyAlignment="1">
      <alignment vertical="center"/>
    </xf>
    <xf numFmtId="0" fontId="29" fillId="14" borderId="39" xfId="0" applyFont="1" applyFill="1" applyBorder="1" applyAlignment="1">
      <alignment horizontal="center" vertical="center" wrapText="1" shrinkToFit="1"/>
    </xf>
    <xf numFmtId="179" fontId="0" fillId="14" borderId="39" xfId="0" applyNumberFormat="1" applyFill="1" applyBorder="1" applyAlignment="1">
      <alignment horizontal="center"/>
    </xf>
    <xf numFmtId="179" fontId="33" fillId="15" borderId="43" xfId="0" applyNumberFormat="1" applyFont="1" applyFill="1" applyBorder="1" applyAlignment="1">
      <alignment horizontal="center" vertical="center" wrapText="1"/>
    </xf>
    <xf numFmtId="0" fontId="0" fillId="0" borderId="0" xfId="0" applyAlignment="1">
      <alignment horizontal="center" vertical="center"/>
    </xf>
    <xf numFmtId="0" fontId="74" fillId="0" borderId="0" xfId="0" applyFont="1" applyAlignment="1">
      <alignment horizontal="center" vertical="center"/>
    </xf>
    <xf numFmtId="0" fontId="74" fillId="5" borderId="0" xfId="0" applyFont="1" applyFill="1" applyAlignment="1">
      <alignment horizontal="center" vertical="center"/>
    </xf>
    <xf numFmtId="0" fontId="73" fillId="5" borderId="0" xfId="0" applyFont="1" applyFill="1" applyAlignment="1">
      <alignment horizontal="center" vertical="center"/>
    </xf>
    <xf numFmtId="0" fontId="39" fillId="7" borderId="0" xfId="0" applyFont="1" applyFill="1" applyAlignment="1">
      <alignment horizontal="left"/>
    </xf>
    <xf numFmtId="0" fontId="51" fillId="0" borderId="0" xfId="0" applyFont="1" applyAlignment="1">
      <alignment horizontal="left"/>
    </xf>
    <xf numFmtId="31" fontId="0" fillId="0" borderId="0" xfId="0" applyNumberFormat="1"/>
    <xf numFmtId="0" fontId="75" fillId="0" borderId="0" xfId="0" applyFont="1" applyAlignment="1">
      <alignment horizontal="center" vertical="center" wrapText="1"/>
    </xf>
    <xf numFmtId="0" fontId="76" fillId="7" borderId="0" xfId="0" applyFont="1" applyFill="1" applyAlignment="1">
      <alignment horizontal="center"/>
    </xf>
    <xf numFmtId="0" fontId="76" fillId="7" borderId="0" xfId="0" applyFont="1" applyFill="1"/>
    <xf numFmtId="14" fontId="77" fillId="7" borderId="0" xfId="0" applyNumberFormat="1" applyFont="1" applyFill="1"/>
    <xf numFmtId="0" fontId="0" fillId="9" borderId="2" xfId="0" applyFill="1" applyBorder="1" applyAlignment="1">
      <alignment horizontal="center"/>
    </xf>
    <xf numFmtId="0" fontId="0" fillId="9" borderId="84" xfId="0" applyFill="1" applyBorder="1" applyAlignment="1">
      <alignment horizontal="center"/>
    </xf>
    <xf numFmtId="0" fontId="0" fillId="9" borderId="62" xfId="0" applyFill="1" applyBorder="1" applyAlignment="1">
      <alignment horizontal="center"/>
    </xf>
    <xf numFmtId="0" fontId="0" fillId="9" borderId="85" xfId="0" applyFill="1" applyBorder="1" applyAlignment="1">
      <alignment horizontal="center"/>
    </xf>
    <xf numFmtId="0" fontId="0" fillId="9" borderId="86" xfId="0" applyFill="1" applyBorder="1" applyAlignment="1">
      <alignment horizontal="center"/>
    </xf>
    <xf numFmtId="0" fontId="0" fillId="4" borderId="87" xfId="0" applyFill="1" applyBorder="1" applyAlignment="1">
      <alignment vertical="center" wrapText="1" shrinkToFit="1"/>
    </xf>
    <xf numFmtId="0" fontId="0" fillId="4" borderId="87" xfId="0" applyFill="1" applyBorder="1" applyAlignment="1">
      <alignment horizontal="center" vertical="center" shrinkToFit="1"/>
    </xf>
    <xf numFmtId="0" fontId="0" fillId="4" borderId="87" xfId="0" applyFill="1" applyBorder="1" applyAlignment="1">
      <alignment horizontal="center" vertical="center" wrapText="1" shrinkToFit="1"/>
    </xf>
    <xf numFmtId="0" fontId="21" fillId="4" borderId="87" xfId="0" applyFont="1" applyFill="1" applyBorder="1" applyAlignment="1">
      <alignment horizontal="center" vertical="center" wrapText="1" shrinkToFit="1"/>
    </xf>
    <xf numFmtId="0" fontId="0" fillId="4" borderId="58" xfId="0" applyFill="1" applyBorder="1" applyAlignment="1">
      <alignment horizontal="center" vertical="center" wrapText="1" shrinkToFit="1"/>
    </xf>
    <xf numFmtId="0" fontId="0" fillId="4" borderId="5" xfId="0" applyFill="1" applyBorder="1" applyAlignment="1">
      <alignment horizontal="center" vertical="center" wrapText="1" shrinkToFit="1"/>
    </xf>
    <xf numFmtId="0" fontId="0" fillId="0" borderId="88" xfId="0" applyBorder="1" applyAlignment="1">
      <alignment horizontal="center" shrinkToFit="1"/>
    </xf>
    <xf numFmtId="176" fontId="0" fillId="0" borderId="40" xfId="0" applyNumberFormat="1" applyBorder="1" applyAlignment="1" applyProtection="1">
      <alignment vertical="center" shrinkToFit="1"/>
      <protection locked="0"/>
    </xf>
    <xf numFmtId="179" fontId="0" fillId="0" borderId="40" xfId="0" applyNumberFormat="1" applyBorder="1" applyAlignment="1" applyProtection="1">
      <alignment horizontal="center" vertical="center" shrinkToFit="1"/>
      <protection locked="0"/>
    </xf>
    <xf numFmtId="179" fontId="0" fillId="0" borderId="40" xfId="0" applyNumberFormat="1" applyBorder="1" applyAlignment="1" applyProtection="1">
      <alignment horizontal="center" shrinkToFit="1"/>
      <protection locked="0"/>
    </xf>
    <xf numFmtId="0" fontId="0" fillId="0" borderId="40" xfId="0" applyBorder="1" applyAlignment="1" applyProtection="1">
      <alignment horizontal="center" shrinkToFit="1"/>
      <protection locked="0"/>
    </xf>
    <xf numFmtId="20" fontId="0" fillId="0" borderId="89" xfId="0" applyNumberFormat="1" applyBorder="1" applyAlignment="1" applyProtection="1">
      <alignment horizontal="center" shrinkToFit="1"/>
      <protection locked="0"/>
    </xf>
    <xf numFmtId="0" fontId="54" fillId="0" borderId="4" xfId="0" applyFont="1" applyBorder="1" applyAlignment="1">
      <alignment vertical="top"/>
    </xf>
    <xf numFmtId="0" fontId="7" fillId="0" borderId="0" xfId="0" applyFont="1" applyAlignment="1">
      <alignment horizontal="center" vertical="center"/>
    </xf>
    <xf numFmtId="0" fontId="11" fillId="0" borderId="0" xfId="0" applyFont="1" applyAlignment="1">
      <alignment horizontal="center" vertical="center"/>
    </xf>
    <xf numFmtId="0" fontId="21" fillId="0" borderId="0" xfId="0" applyFont="1" applyAlignment="1">
      <alignment horizontal="center"/>
    </xf>
    <xf numFmtId="3" fontId="7" fillId="0" borderId="4" xfId="0" applyNumberFormat="1" applyFont="1" applyBorder="1" applyAlignment="1">
      <alignment horizontal="center" vertical="center"/>
    </xf>
    <xf numFmtId="3" fontId="7" fillId="0" borderId="17"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23" xfId="0" applyNumberFormat="1"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3" fillId="0" borderId="10" xfId="0" applyFont="1" applyBorder="1" applyAlignment="1">
      <alignment horizontal="right" vertical="center"/>
    </xf>
    <xf numFmtId="0" fontId="3" fillId="0" borderId="0" xfId="0" applyFont="1" applyAlignment="1">
      <alignment horizontal="right" vertical="center"/>
    </xf>
    <xf numFmtId="0" fontId="7" fillId="0" borderId="0" xfId="0" applyFont="1" applyAlignment="1">
      <alignment horizontal="left" vertical="center"/>
    </xf>
    <xf numFmtId="0" fontId="7" fillId="0" borderId="10"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7" fillId="0" borderId="15"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3" fontId="19" fillId="0" borderId="24" xfId="0" applyNumberFormat="1" applyFont="1" applyBorder="1" applyAlignment="1">
      <alignment horizontal="center" vertical="center"/>
    </xf>
    <xf numFmtId="3" fontId="19" fillId="0" borderId="25" xfId="0" applyNumberFormat="1" applyFont="1" applyBorder="1" applyAlignment="1">
      <alignment horizontal="center" vertical="center"/>
    </xf>
    <xf numFmtId="0" fontId="19" fillId="0" borderId="25" xfId="0" applyFont="1" applyBorder="1" applyAlignment="1">
      <alignment horizontal="center" vertical="center"/>
    </xf>
    <xf numFmtId="0" fontId="19" fillId="0" borderId="28"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center" vertical="center"/>
    </xf>
    <xf numFmtId="3" fontId="7" fillId="0" borderId="5" xfId="0" applyNumberFormat="1" applyFont="1" applyBorder="1" applyAlignment="1">
      <alignment horizontal="center" vertical="center"/>
    </xf>
    <xf numFmtId="3" fontId="7" fillId="0" borderId="10" xfId="0" applyNumberFormat="1" applyFont="1" applyBorder="1" applyAlignment="1">
      <alignment horizontal="center" vertical="center"/>
    </xf>
    <xf numFmtId="0" fontId="7" fillId="0" borderId="16" xfId="0" applyFont="1" applyBorder="1" applyAlignment="1">
      <alignment horizontal="center" vertical="center"/>
    </xf>
    <xf numFmtId="58" fontId="7" fillId="0" borderId="5" xfId="0" applyNumberFormat="1" applyFont="1" applyBorder="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7" fillId="0" borderId="6" xfId="0" applyFont="1" applyBorder="1" applyAlignment="1">
      <alignment horizontal="left" vertical="center"/>
    </xf>
    <xf numFmtId="58" fontId="11" fillId="0" borderId="0" xfId="0" applyNumberFormat="1" applyFont="1" applyAlignment="1">
      <alignment horizontal="center" vertical="center"/>
    </xf>
    <xf numFmtId="0" fontId="24"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0" fontId="8" fillId="0" borderId="15" xfId="0" applyFont="1" applyBorder="1" applyAlignment="1">
      <alignment horizontal="left" vertical="center"/>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4" xfId="0" applyFont="1" applyFill="1" applyBorder="1" applyAlignment="1">
      <alignment horizontal="center" wrapText="1"/>
    </xf>
    <xf numFmtId="0" fontId="7" fillId="2" borderId="6" xfId="0" applyFont="1" applyFill="1" applyBorder="1" applyAlignment="1">
      <alignment horizontal="center" wrapText="1"/>
    </xf>
    <xf numFmtId="0" fontId="3" fillId="2" borderId="21" xfId="0" applyFont="1" applyFill="1" applyBorder="1" applyAlignment="1">
      <alignment horizontal="center" vertical="center" wrapText="1" shrinkToFit="1"/>
    </xf>
    <xf numFmtId="0" fontId="3" fillId="2" borderId="22" xfId="0" applyFont="1" applyFill="1" applyBorder="1" applyAlignment="1">
      <alignment horizontal="center" vertical="center" wrapText="1" shrinkToFit="1"/>
    </xf>
    <xf numFmtId="0" fontId="3" fillId="2" borderId="36" xfId="0" applyFont="1" applyFill="1" applyBorder="1" applyAlignment="1">
      <alignment horizontal="center" vertical="center" wrapText="1" shrinkToFit="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35" xfId="0" applyFont="1" applyFill="1" applyBorder="1" applyAlignment="1">
      <alignment horizontal="center" vertical="center" wrapText="1" shrinkToFit="1"/>
    </xf>
    <xf numFmtId="0" fontId="3" fillId="2" borderId="34" xfId="0" applyFont="1" applyFill="1" applyBorder="1" applyAlignment="1">
      <alignment horizontal="center" vertical="center" wrapText="1" shrinkToFit="1"/>
    </xf>
    <xf numFmtId="0" fontId="3" fillId="2" borderId="33" xfId="0" applyFont="1" applyFill="1" applyBorder="1" applyAlignment="1">
      <alignment horizontal="center" vertical="center" wrapText="1" shrinkToFit="1"/>
    </xf>
    <xf numFmtId="0" fontId="25" fillId="0" borderId="0" xfId="0" applyFont="1" applyAlignment="1">
      <alignment horizontal="left" vertical="center" shrinkToFit="1"/>
    </xf>
    <xf numFmtId="0" fontId="9" fillId="0" borderId="0" xfId="0" applyFont="1" applyAlignment="1">
      <alignment horizontal="center" vertical="top"/>
    </xf>
    <xf numFmtId="0" fontId="20" fillId="0" borderId="0" xfId="0" applyFont="1" applyAlignment="1">
      <alignment horizontal="left" vertical="top" wrapText="1"/>
    </xf>
    <xf numFmtId="177" fontId="7" fillId="0" borderId="0" xfId="0" applyNumberFormat="1" applyFont="1" applyAlignment="1">
      <alignment horizontal="center" vertical="center"/>
    </xf>
    <xf numFmtId="0" fontId="7" fillId="2" borderId="4"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57" fillId="5" borderId="0" xfId="0" applyFont="1" applyFill="1" applyAlignment="1">
      <alignment horizontal="left"/>
    </xf>
    <xf numFmtId="0" fontId="0" fillId="0" borderId="0" xfId="0" applyAlignment="1">
      <alignment horizontal="left"/>
    </xf>
    <xf numFmtId="0" fontId="57" fillId="11" borderId="0" xfId="0" applyFont="1" applyFill="1" applyAlignment="1">
      <alignment horizontal="left" vertical="center"/>
    </xf>
    <xf numFmtId="0" fontId="0" fillId="0" borderId="0" xfId="0" applyAlignment="1">
      <alignment horizontal="left" vertical="top"/>
    </xf>
    <xf numFmtId="0" fontId="55" fillId="0" borderId="0" xfId="0" applyFont="1" applyAlignment="1">
      <alignment horizontal="center" vertical="center"/>
    </xf>
    <xf numFmtId="0" fontId="51" fillId="0" borderId="0" xfId="0" applyFont="1" applyAlignment="1">
      <alignment horizontal="left"/>
    </xf>
    <xf numFmtId="0" fontId="57" fillId="13" borderId="0" xfId="0" applyFont="1" applyFill="1" applyAlignment="1">
      <alignment horizontal="center" vertical="center"/>
    </xf>
    <xf numFmtId="0" fontId="57" fillId="12" borderId="0" xfId="0" applyFont="1" applyFill="1" applyAlignment="1">
      <alignment horizontal="left" vertical="center"/>
    </xf>
    <xf numFmtId="0" fontId="0" fillId="0" borderId="0" xfId="0" applyAlignment="1">
      <alignment horizontal="left" vertical="center" wrapText="1"/>
    </xf>
    <xf numFmtId="0" fontId="0" fillId="0" borderId="60" xfId="0" applyBorder="1" applyAlignment="1">
      <alignment horizontal="center" shrinkToFit="1"/>
    </xf>
    <xf numFmtId="0" fontId="0" fillId="0" borderId="61" xfId="0" applyBorder="1" applyAlignment="1">
      <alignment horizontal="center" shrinkToFit="1"/>
    </xf>
    <xf numFmtId="0" fontId="51" fillId="0" borderId="0" xfId="0" applyFont="1" applyAlignment="1">
      <alignment horizontal="center"/>
    </xf>
    <xf numFmtId="0" fontId="42" fillId="0" borderId="0" xfId="0" applyFont="1" applyAlignment="1">
      <alignment horizontal="center"/>
    </xf>
    <xf numFmtId="0" fontId="51" fillId="14" borderId="0" xfId="0" applyFont="1" applyFill="1" applyAlignment="1">
      <alignment horizontal="left" vertical="top"/>
    </xf>
    <xf numFmtId="0" fontId="0" fillId="14" borderId="0" xfId="0" applyFill="1" applyAlignment="1">
      <alignment horizontal="left" vertical="top"/>
    </xf>
    <xf numFmtId="179" fontId="0" fillId="7" borderId="15" xfId="0" applyNumberFormat="1" applyFill="1" applyBorder="1" applyAlignment="1" applyProtection="1">
      <alignment horizontal="left" vertical="center" shrinkToFit="1"/>
      <protection locked="0"/>
    </xf>
    <xf numFmtId="179" fontId="0" fillId="7" borderId="2" xfId="0" applyNumberFormat="1" applyFill="1" applyBorder="1" applyAlignment="1" applyProtection="1">
      <alignment horizontal="left" vertical="center" shrinkToFit="1"/>
      <protection locked="0"/>
    </xf>
    <xf numFmtId="0" fontId="44" fillId="5" borderId="0" xfId="0" applyFont="1" applyFill="1" applyAlignment="1">
      <alignment horizontal="left"/>
    </xf>
    <xf numFmtId="14" fontId="0" fillId="7" borderId="0" xfId="0" applyNumberFormat="1" applyFill="1" applyAlignment="1">
      <alignment horizontal="center"/>
    </xf>
    <xf numFmtId="0" fontId="41" fillId="5" borderId="0" xfId="0" applyFont="1" applyFill="1" applyAlignment="1">
      <alignment horizontal="center" vertical="center" wrapText="1"/>
    </xf>
    <xf numFmtId="0" fontId="41" fillId="5" borderId="15" xfId="0" applyFont="1" applyFill="1" applyBorder="1" applyAlignment="1">
      <alignment horizontal="center" vertical="center" wrapText="1"/>
    </xf>
    <xf numFmtId="0" fontId="47" fillId="0" borderId="0" xfId="0" applyFont="1" applyAlignment="1">
      <alignment horizontal="center" vertical="top" wrapText="1"/>
    </xf>
    <xf numFmtId="0" fontId="39" fillId="7" borderId="0" xfId="0" applyFont="1" applyFill="1" applyAlignment="1">
      <alignment horizontal="left"/>
    </xf>
    <xf numFmtId="0" fontId="61" fillId="7" borderId="0" xfId="0" applyFont="1" applyFill="1" applyAlignment="1">
      <alignment horizontal="center" vertical="center" shrinkToFit="1"/>
    </xf>
    <xf numFmtId="179" fontId="39" fillId="7" borderId="0" xfId="0" applyNumberFormat="1" applyFont="1" applyFill="1" applyAlignment="1" applyProtection="1">
      <alignment horizontal="left" vertical="center" shrinkToFit="1"/>
      <protection locked="0"/>
    </xf>
    <xf numFmtId="0" fontId="39" fillId="7" borderId="0" xfId="0" applyFont="1" applyFill="1" applyAlignment="1" applyProtection="1">
      <alignment horizontal="left" vertical="top" wrapText="1"/>
      <protection locked="0"/>
    </xf>
    <xf numFmtId="0" fontId="39" fillId="7" borderId="0" xfId="0" applyFont="1" applyFill="1" applyAlignment="1" applyProtection="1">
      <alignment horizontal="left" vertical="center" wrapText="1"/>
      <protection locked="0"/>
    </xf>
    <xf numFmtId="3" fontId="40" fillId="7" borderId="0" xfId="0" applyNumberFormat="1" applyFont="1" applyFill="1" applyAlignment="1">
      <alignment horizontal="left" vertical="center"/>
    </xf>
    <xf numFmtId="0" fontId="39" fillId="7" borderId="0" xfId="0" applyFont="1" applyFill="1" applyAlignment="1">
      <alignment horizontal="left" vertical="center"/>
    </xf>
    <xf numFmtId="57" fontId="39" fillId="7" borderId="0" xfId="0" applyNumberFormat="1" applyFont="1" applyFill="1" applyAlignment="1" applyProtection="1">
      <alignment horizontal="left" vertical="center" shrinkToFit="1"/>
      <protection locked="0"/>
    </xf>
    <xf numFmtId="57" fontId="44" fillId="7" borderId="0" xfId="0" applyNumberFormat="1" applyFont="1" applyFill="1" applyAlignment="1" applyProtection="1">
      <alignment horizontal="left" vertical="center" shrinkToFit="1"/>
      <protection locked="0"/>
    </xf>
    <xf numFmtId="57" fontId="0" fillId="7" borderId="15" xfId="0" applyNumberFormat="1" applyFill="1" applyBorder="1" applyAlignment="1" applyProtection="1">
      <alignment horizontal="left" vertical="center" shrinkToFit="1"/>
      <protection locked="0"/>
    </xf>
    <xf numFmtId="0" fontId="40" fillId="7" borderId="0" xfId="0" applyFont="1" applyFill="1" applyAlignment="1">
      <alignment horizontal="left" vertical="center"/>
    </xf>
    <xf numFmtId="0" fontId="74" fillId="0" borderId="0" xfId="0" applyFont="1" applyAlignment="1">
      <alignment horizontal="center" vertical="center"/>
    </xf>
    <xf numFmtId="0" fontId="73" fillId="17" borderId="0" xfId="0" applyFont="1" applyFill="1" applyAlignment="1">
      <alignment horizontal="center" vertical="center"/>
    </xf>
    <xf numFmtId="0" fontId="73" fillId="0" borderId="0" xfId="0" applyFont="1" applyAlignment="1">
      <alignment horizontal="center" vertical="center"/>
    </xf>
    <xf numFmtId="181" fontId="0" fillId="8" borderId="63" xfId="0" applyNumberFormat="1" applyFill="1" applyBorder="1" applyAlignment="1">
      <alignment horizontal="center" vertical="center"/>
    </xf>
    <xf numFmtId="181" fontId="0" fillId="8" borderId="10" xfId="0" applyNumberFormat="1" applyFill="1" applyBorder="1" applyAlignment="1">
      <alignment horizontal="center" vertical="center"/>
    </xf>
    <xf numFmtId="181" fontId="0" fillId="8" borderId="64" xfId="0" applyNumberFormat="1" applyFill="1" applyBorder="1" applyAlignment="1">
      <alignment horizontal="center" vertical="center"/>
    </xf>
    <xf numFmtId="181" fontId="0" fillId="8" borderId="57" xfId="0" applyNumberFormat="1" applyFill="1" applyBorder="1" applyAlignment="1">
      <alignment horizontal="center" vertical="center"/>
    </xf>
    <xf numFmtId="181" fontId="0" fillId="8" borderId="58" xfId="0" applyNumberFormat="1" applyFill="1" applyBorder="1" applyAlignment="1">
      <alignment horizontal="center" vertical="center"/>
    </xf>
    <xf numFmtId="181" fontId="0" fillId="8" borderId="59" xfId="0" applyNumberFormat="1" applyFill="1" applyBorder="1" applyAlignment="1">
      <alignment horizontal="center" vertical="center"/>
    </xf>
    <xf numFmtId="179" fontId="0" fillId="8" borderId="44" xfId="0" applyNumberFormat="1" applyFill="1" applyBorder="1" applyAlignment="1">
      <alignment horizontal="center" vertical="center"/>
    </xf>
    <xf numFmtId="179" fontId="0" fillId="8" borderId="56" xfId="0" applyNumberFormat="1" applyFill="1" applyBorder="1" applyAlignment="1">
      <alignment horizontal="center" vertical="center"/>
    </xf>
    <xf numFmtId="179" fontId="0" fillId="8" borderId="45" xfId="0" applyNumberFormat="1" applyFill="1" applyBorder="1" applyAlignment="1">
      <alignment horizontal="center" vertical="center"/>
    </xf>
    <xf numFmtId="0" fontId="0" fillId="0" borderId="53" xfId="0" applyBorder="1" applyAlignment="1">
      <alignment horizontal="center" vertical="center" shrinkToFit="1"/>
    </xf>
    <xf numFmtId="0" fontId="0" fillId="0" borderId="47" xfId="0" applyBorder="1" applyAlignment="1">
      <alignment horizontal="center" vertical="center" shrinkToFit="1"/>
    </xf>
    <xf numFmtId="180" fontId="0" fillId="0" borderId="55" xfId="0" applyNumberFormat="1" applyBorder="1" applyAlignment="1">
      <alignment horizontal="right" vertical="center"/>
    </xf>
    <xf numFmtId="180" fontId="0" fillId="0" borderId="0" xfId="0" applyNumberFormat="1" applyAlignment="1">
      <alignment horizontal="right" vertical="center"/>
    </xf>
    <xf numFmtId="180" fontId="0" fillId="0" borderId="41" xfId="0" applyNumberFormat="1" applyBorder="1" applyAlignment="1">
      <alignment horizontal="right" vertical="center"/>
    </xf>
    <xf numFmtId="180" fontId="0" fillId="0" borderId="55" xfId="0" applyNumberFormat="1" applyBorder="1" applyAlignment="1">
      <alignment horizontal="left" vertical="center"/>
    </xf>
    <xf numFmtId="180" fontId="0" fillId="0" borderId="0" xfId="0" applyNumberFormat="1" applyAlignment="1">
      <alignment horizontal="left" vertical="center"/>
    </xf>
    <xf numFmtId="180" fontId="0" fillId="0" borderId="41" xfId="0" applyNumberFormat="1" applyBorder="1" applyAlignment="1">
      <alignment horizontal="left" vertical="center"/>
    </xf>
    <xf numFmtId="179" fontId="0" fillId="0" borderId="51" xfId="0" applyNumberFormat="1" applyBorder="1" applyAlignment="1">
      <alignment horizontal="center" vertical="center"/>
    </xf>
    <xf numFmtId="179" fontId="0" fillId="0" borderId="54" xfId="0" applyNumberFormat="1" applyBorder="1" applyAlignment="1">
      <alignment horizontal="center" vertical="center"/>
    </xf>
    <xf numFmtId="179" fontId="0" fillId="0" borderId="52" xfId="0" applyNumberFormat="1" applyBorder="1" applyAlignment="1">
      <alignment horizontal="center" vertical="center"/>
    </xf>
    <xf numFmtId="179" fontId="0" fillId="0" borderId="44" xfId="0" applyNumberFormat="1" applyBorder="1" applyAlignment="1">
      <alignment horizontal="center" vertical="center"/>
    </xf>
    <xf numFmtId="179" fontId="0" fillId="0" borderId="56" xfId="0" applyNumberFormat="1" applyBorder="1" applyAlignment="1">
      <alignment horizontal="center" vertical="center"/>
    </xf>
    <xf numFmtId="179" fontId="0" fillId="0" borderId="45" xfId="0" applyNumberFormat="1" applyBorder="1" applyAlignment="1">
      <alignment horizontal="center" vertical="center"/>
    </xf>
    <xf numFmtId="180" fontId="0" fillId="0" borderId="46" xfId="0" applyNumberFormat="1" applyBorder="1" applyAlignment="1">
      <alignment horizontal="center" vertical="center"/>
    </xf>
    <xf numFmtId="180" fontId="0" fillId="0" borderId="53" xfId="0" applyNumberFormat="1" applyBorder="1" applyAlignment="1">
      <alignment horizontal="center" vertical="center"/>
    </xf>
    <xf numFmtId="180" fontId="0" fillId="0" borderId="47" xfId="0" applyNumberFormat="1" applyBorder="1" applyAlignment="1">
      <alignment horizontal="center" vertical="center"/>
    </xf>
    <xf numFmtId="180" fontId="36" fillId="0" borderId="46" xfId="0" applyNumberFormat="1" applyFont="1" applyBorder="1" applyAlignment="1">
      <alignment horizontal="center" vertical="center" shrinkToFit="1"/>
    </xf>
    <xf numFmtId="180" fontId="36" fillId="0" borderId="53" xfId="0" applyNumberFormat="1" applyFont="1" applyBorder="1" applyAlignment="1">
      <alignment horizontal="center" vertical="center" shrinkToFit="1"/>
    </xf>
    <xf numFmtId="180" fontId="36" fillId="0" borderId="47" xfId="0" applyNumberFormat="1" applyFont="1" applyBorder="1" applyAlignment="1">
      <alignment horizontal="center" vertical="center" shrinkToFit="1"/>
    </xf>
    <xf numFmtId="179" fontId="0" fillId="8" borderId="74" xfId="0" applyNumberFormat="1" applyFill="1" applyBorder="1" applyAlignment="1">
      <alignment horizontal="center"/>
    </xf>
    <xf numFmtId="179" fontId="0" fillId="8" borderId="75" xfId="0" applyNumberFormat="1" applyFill="1" applyBorder="1" applyAlignment="1">
      <alignment horizontal="center"/>
    </xf>
    <xf numFmtId="179" fontId="0" fillId="8" borderId="57" xfId="0" applyNumberFormat="1" applyFill="1" applyBorder="1" applyAlignment="1">
      <alignment horizontal="center" vertical="center"/>
    </xf>
    <xf numFmtId="179" fontId="0" fillId="8" borderId="58" xfId="0" applyNumberFormat="1" applyFill="1" applyBorder="1" applyAlignment="1">
      <alignment horizontal="center" vertical="center"/>
    </xf>
    <xf numFmtId="179" fontId="0" fillId="8" borderId="59" xfId="0" applyNumberFormat="1" applyFill="1"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7" xfId="0" applyBorder="1" applyAlignment="1">
      <alignment horizontal="center" vertical="center"/>
    </xf>
    <xf numFmtId="176" fontId="0" fillId="0" borderId="46" xfId="0" applyNumberFormat="1" applyBorder="1" applyAlignment="1">
      <alignment horizontal="center" vertical="center"/>
    </xf>
    <xf numFmtId="176" fontId="0" fillId="0" borderId="53" xfId="0" applyNumberFormat="1" applyBorder="1" applyAlignment="1">
      <alignment horizontal="center" vertical="center"/>
    </xf>
    <xf numFmtId="176" fontId="0" fillId="0" borderId="47" xfId="0" applyNumberFormat="1" applyBorder="1" applyAlignment="1">
      <alignment horizontal="center" vertical="center"/>
    </xf>
    <xf numFmtId="179" fontId="0" fillId="0" borderId="46" xfId="0" applyNumberFormat="1" applyBorder="1" applyAlignment="1">
      <alignment horizontal="center" vertical="center"/>
    </xf>
    <xf numFmtId="179" fontId="0" fillId="0" borderId="53" xfId="0" applyNumberFormat="1" applyBorder="1" applyAlignment="1">
      <alignment horizontal="center" vertical="center"/>
    </xf>
    <xf numFmtId="179" fontId="0" fillId="0" borderId="47" xfId="0" applyNumberFormat="1" applyBorder="1" applyAlignment="1">
      <alignment horizontal="center" vertical="center"/>
    </xf>
    <xf numFmtId="179" fontId="0" fillId="0" borderId="82" xfId="0" applyNumberFormat="1" applyBorder="1" applyAlignment="1">
      <alignment horizontal="center"/>
    </xf>
    <xf numFmtId="179" fontId="0" fillId="0" borderId="83" xfId="0" applyNumberFormat="1" applyBorder="1" applyAlignment="1">
      <alignment horizontal="center"/>
    </xf>
    <xf numFmtId="178" fontId="0" fillId="0" borderId="67" xfId="0" applyNumberFormat="1" applyBorder="1" applyAlignment="1">
      <alignment horizontal="center" vertical="center"/>
    </xf>
    <xf numFmtId="178" fontId="0" fillId="0" borderId="68" xfId="0" applyNumberFormat="1" applyBorder="1" applyAlignment="1">
      <alignment horizontal="center" vertical="center"/>
    </xf>
    <xf numFmtId="178" fontId="0" fillId="0" borderId="69" xfId="0" applyNumberFormat="1" applyBorder="1" applyAlignment="1">
      <alignment horizontal="center" vertical="center"/>
    </xf>
    <xf numFmtId="180" fontId="0" fillId="0" borderId="51" xfId="0" applyNumberFormat="1" applyBorder="1" applyAlignment="1">
      <alignment horizontal="center" vertical="center"/>
    </xf>
    <xf numFmtId="180" fontId="0" fillId="0" borderId="54" xfId="0" applyNumberFormat="1" applyBorder="1" applyAlignment="1">
      <alignment horizontal="center" vertical="center"/>
    </xf>
    <xf numFmtId="180" fontId="0" fillId="0" borderId="52" xfId="0" applyNumberFormat="1" applyBorder="1" applyAlignment="1">
      <alignment horizontal="center" vertical="center"/>
    </xf>
    <xf numFmtId="180" fontId="0" fillId="0" borderId="55" xfId="0" applyNumberFormat="1" applyBorder="1" applyAlignment="1">
      <alignment horizontal="center" vertical="center"/>
    </xf>
    <xf numFmtId="180" fontId="0" fillId="0" borderId="0" xfId="0" applyNumberFormat="1" applyAlignment="1">
      <alignment horizontal="center" vertical="center"/>
    </xf>
    <xf numFmtId="180" fontId="0" fillId="0" borderId="41" xfId="0" applyNumberFormat="1" applyBorder="1" applyAlignment="1">
      <alignment horizontal="center" vertical="center"/>
    </xf>
    <xf numFmtId="180" fontId="0" fillId="0" borderId="44" xfId="0" applyNumberFormat="1" applyBorder="1" applyAlignment="1">
      <alignment horizontal="left" vertical="center"/>
    </xf>
    <xf numFmtId="180" fontId="0" fillId="0" borderId="56" xfId="0" applyNumberFormat="1" applyBorder="1" applyAlignment="1">
      <alignment horizontal="left" vertical="center"/>
    </xf>
    <xf numFmtId="180" fontId="0" fillId="0" borderId="45" xfId="0" applyNumberFormat="1" applyBorder="1" applyAlignment="1">
      <alignment horizontal="left" vertical="center"/>
    </xf>
    <xf numFmtId="0" fontId="30" fillId="0" borderId="0" xfId="0" applyFont="1" applyAlignment="1">
      <alignment horizontal="right" vertical="center"/>
    </xf>
    <xf numFmtId="0" fontId="30" fillId="10" borderId="0" xfId="0" applyFont="1" applyFill="1" applyAlignment="1">
      <alignment horizontal="center" vertical="center" shrinkToFit="1"/>
    </xf>
    <xf numFmtId="0" fontId="30" fillId="0" borderId="0" xfId="0" applyFont="1" applyAlignment="1">
      <alignment horizontal="left" vertical="center"/>
    </xf>
    <xf numFmtId="180" fontId="36" fillId="6" borderId="46" xfId="0" applyNumberFormat="1" applyFont="1" applyFill="1" applyBorder="1" applyAlignment="1">
      <alignment horizontal="center" vertical="center" shrinkToFit="1"/>
    </xf>
    <xf numFmtId="180" fontId="36" fillId="6" borderId="53" xfId="0" applyNumberFormat="1" applyFont="1" applyFill="1" applyBorder="1" applyAlignment="1">
      <alignment horizontal="center" vertical="center" shrinkToFit="1"/>
    </xf>
    <xf numFmtId="180" fontId="36" fillId="6" borderId="47" xfId="0" applyNumberFormat="1" applyFont="1" applyFill="1" applyBorder="1" applyAlignment="1">
      <alignment horizontal="center" vertical="center" shrinkToFit="1"/>
    </xf>
    <xf numFmtId="185" fontId="0" fillId="8" borderId="63" xfId="0" applyNumberFormat="1" applyFill="1" applyBorder="1" applyAlignment="1">
      <alignment horizontal="center" vertical="center"/>
    </xf>
    <xf numFmtId="185" fontId="0" fillId="8" borderId="10" xfId="0" applyNumberFormat="1" applyFill="1" applyBorder="1" applyAlignment="1">
      <alignment horizontal="center" vertical="center"/>
    </xf>
    <xf numFmtId="185" fontId="0" fillId="8" borderId="64" xfId="0" applyNumberFormat="1" applyFill="1" applyBorder="1" applyAlignment="1">
      <alignment horizontal="center" vertical="center"/>
    </xf>
    <xf numFmtId="185" fontId="0" fillId="8" borderId="74" xfId="0" applyNumberFormat="1" applyFill="1" applyBorder="1" applyAlignment="1">
      <alignment horizontal="center"/>
    </xf>
    <xf numFmtId="185" fontId="0" fillId="8" borderId="75" xfId="0" applyNumberFormat="1" applyFill="1" applyBorder="1" applyAlignment="1">
      <alignment horizontal="center"/>
    </xf>
    <xf numFmtId="185" fontId="0" fillId="8" borderId="57" xfId="0" applyNumberFormat="1" applyFill="1" applyBorder="1" applyAlignment="1">
      <alignment horizontal="center" vertical="center"/>
    </xf>
    <xf numFmtId="185" fontId="0" fillId="8" borderId="58" xfId="0" applyNumberFormat="1" applyFill="1" applyBorder="1" applyAlignment="1">
      <alignment horizontal="center" vertical="center"/>
    </xf>
    <xf numFmtId="185" fontId="0" fillId="8" borderId="59" xfId="0" applyNumberFormat="1" applyFill="1" applyBorder="1" applyAlignment="1">
      <alignment horizontal="center" vertical="center"/>
    </xf>
    <xf numFmtId="179" fontId="0" fillId="0" borderId="39" xfId="0" applyNumberFormat="1" applyBorder="1" applyAlignment="1">
      <alignment horizontal="center" vertical="center"/>
    </xf>
    <xf numFmtId="0" fontId="36" fillId="0" borderId="39" xfId="0" applyFont="1" applyBorder="1" applyAlignment="1">
      <alignment horizontal="center"/>
    </xf>
    <xf numFmtId="0" fontId="53" fillId="0" borderId="39" xfId="0" applyFont="1" applyBorder="1" applyAlignment="1">
      <alignment horizontal="center"/>
    </xf>
    <xf numFmtId="0" fontId="39" fillId="5" borderId="15" xfId="0" applyFont="1" applyFill="1" applyBorder="1" applyAlignment="1">
      <alignment horizontal="center"/>
    </xf>
    <xf numFmtId="180" fontId="0" fillId="0" borderId="44" xfId="0" applyNumberFormat="1" applyBorder="1" applyAlignment="1">
      <alignment horizontal="center" vertical="center"/>
    </xf>
    <xf numFmtId="180" fontId="0" fillId="0" borderId="56" xfId="0" applyNumberFormat="1" applyBorder="1" applyAlignment="1">
      <alignment horizontal="center" vertical="center"/>
    </xf>
    <xf numFmtId="180" fontId="0" fillId="0" borderId="45" xfId="0" applyNumberFormat="1" applyBorder="1" applyAlignment="1">
      <alignment horizontal="center" vertical="center"/>
    </xf>
    <xf numFmtId="0" fontId="30" fillId="0" borderId="0" xfId="0" applyFont="1" applyAlignment="1">
      <alignment horizontal="center"/>
    </xf>
    <xf numFmtId="0" fontId="0" fillId="15" borderId="48" xfId="0" applyFill="1" applyBorder="1" applyAlignment="1">
      <alignment horizontal="center"/>
    </xf>
    <xf numFmtId="0" fontId="0" fillId="15" borderId="49" xfId="0" applyFill="1" applyBorder="1" applyAlignment="1">
      <alignment horizontal="center"/>
    </xf>
    <xf numFmtId="0" fontId="0" fillId="15" borderId="55" xfId="0" applyFill="1" applyBorder="1" applyAlignment="1">
      <alignment horizontal="center"/>
    </xf>
    <xf numFmtId="0" fontId="0" fillId="15" borderId="50" xfId="0" applyFill="1" applyBorder="1" applyAlignment="1">
      <alignment horizontal="center"/>
    </xf>
    <xf numFmtId="0" fontId="31" fillId="15" borderId="46" xfId="0" applyFont="1" applyFill="1" applyBorder="1" applyAlignment="1">
      <alignment horizontal="center" vertical="center" wrapText="1"/>
    </xf>
    <xf numFmtId="0" fontId="31" fillId="15" borderId="47" xfId="0" applyFont="1" applyFill="1" applyBorder="1" applyAlignment="1">
      <alignment horizontal="center" vertical="center"/>
    </xf>
    <xf numFmtId="178" fontId="31" fillId="15" borderId="46" xfId="0" applyNumberFormat="1" applyFont="1" applyFill="1" applyBorder="1" applyAlignment="1">
      <alignment horizontal="center" vertical="center"/>
    </xf>
    <xf numFmtId="178" fontId="31" fillId="15" borderId="47" xfId="0" applyNumberFormat="1" applyFont="1" applyFill="1" applyBorder="1" applyAlignment="1">
      <alignment horizontal="center" vertical="center"/>
    </xf>
    <xf numFmtId="0" fontId="31" fillId="15" borderId="46" xfId="0" applyFont="1" applyFill="1" applyBorder="1" applyAlignment="1">
      <alignment horizontal="center" vertical="center"/>
    </xf>
    <xf numFmtId="0" fontId="31" fillId="15" borderId="51" xfId="0" applyFont="1" applyFill="1" applyBorder="1" applyAlignment="1">
      <alignment horizontal="center"/>
    </xf>
    <xf numFmtId="0" fontId="31" fillId="15" borderId="55" xfId="0" applyFont="1" applyFill="1" applyBorder="1" applyAlignment="1">
      <alignment horizontal="center"/>
    </xf>
    <xf numFmtId="0" fontId="31" fillId="15" borderId="44" xfId="0" applyFont="1" applyFill="1" applyBorder="1" applyAlignment="1">
      <alignment horizontal="center"/>
    </xf>
    <xf numFmtId="0" fontId="31" fillId="15" borderId="54" xfId="0" applyFont="1" applyFill="1" applyBorder="1" applyAlignment="1">
      <alignment horizontal="center" vertical="center" wrapText="1"/>
    </xf>
    <xf numFmtId="0" fontId="31" fillId="15" borderId="0" xfId="0" applyFont="1" applyFill="1" applyAlignment="1">
      <alignment horizontal="center" vertical="center" wrapText="1"/>
    </xf>
    <xf numFmtId="0" fontId="31" fillId="15" borderId="56" xfId="0" applyFont="1" applyFill="1" applyBorder="1" applyAlignment="1">
      <alignment horizontal="center" vertical="center" wrapText="1"/>
    </xf>
    <xf numFmtId="178" fontId="32" fillId="15" borderId="46" xfId="0" applyNumberFormat="1" applyFont="1" applyFill="1" applyBorder="1" applyAlignment="1">
      <alignment horizontal="center" vertical="center" wrapText="1"/>
    </xf>
    <xf numFmtId="178" fontId="32" fillId="15" borderId="47" xfId="0" applyNumberFormat="1" applyFont="1" applyFill="1" applyBorder="1" applyAlignment="1">
      <alignment horizontal="center" vertical="center"/>
    </xf>
    <xf numFmtId="178" fontId="69" fillId="15" borderId="51" xfId="0" applyNumberFormat="1" applyFont="1" applyFill="1" applyBorder="1" applyAlignment="1">
      <alignment horizontal="center" vertical="center" wrapText="1"/>
    </xf>
    <xf numFmtId="178" fontId="69" fillId="15" borderId="55" xfId="0" applyNumberFormat="1" applyFont="1" applyFill="1" applyBorder="1" applyAlignment="1">
      <alignment horizontal="center" vertical="center" wrapText="1"/>
    </xf>
    <xf numFmtId="178" fontId="69" fillId="15" borderId="44" xfId="0" applyNumberFormat="1" applyFont="1" applyFill="1" applyBorder="1" applyAlignment="1">
      <alignment horizontal="center" vertical="center" wrapText="1"/>
    </xf>
    <xf numFmtId="178" fontId="69" fillId="15" borderId="52" xfId="0" applyNumberFormat="1" applyFont="1" applyFill="1" applyBorder="1" applyAlignment="1">
      <alignment horizontal="center" vertical="center" wrapText="1"/>
    </xf>
    <xf numFmtId="178" fontId="69" fillId="15" borderId="41" xfId="0" applyNumberFormat="1" applyFont="1" applyFill="1" applyBorder="1" applyAlignment="1">
      <alignment horizontal="center" vertical="center" wrapText="1"/>
    </xf>
    <xf numFmtId="178" fontId="69" fillId="15" borderId="45" xfId="0" applyNumberFormat="1" applyFont="1" applyFill="1" applyBorder="1" applyAlignment="1">
      <alignment horizontal="center" vertical="center" wrapText="1"/>
    </xf>
    <xf numFmtId="0" fontId="32" fillId="15" borderId="51" xfId="0" applyFont="1" applyFill="1" applyBorder="1" applyAlignment="1">
      <alignment horizontal="center" vertical="center" wrapText="1"/>
    </xf>
    <xf numFmtId="0" fontId="32" fillId="15" borderId="52" xfId="0" applyFont="1" applyFill="1" applyBorder="1" applyAlignment="1">
      <alignment horizontal="center" vertical="center" wrapText="1"/>
    </xf>
    <xf numFmtId="179" fontId="0" fillId="0" borderId="0" xfId="0" applyNumberFormat="1" applyAlignment="1">
      <alignment horizontal="center" vertical="center"/>
    </xf>
    <xf numFmtId="179" fontId="0" fillId="0" borderId="0" xfId="0" applyNumberFormat="1" applyAlignment="1">
      <alignment horizontal="center"/>
    </xf>
    <xf numFmtId="0" fontId="29" fillId="0" borderId="0" xfId="0" applyFont="1" applyAlignment="1">
      <alignment horizontal="left" vertical="center" wrapText="1"/>
    </xf>
    <xf numFmtId="0" fontId="29" fillId="0" borderId="0" xfId="0" applyFont="1" applyAlignment="1">
      <alignment horizontal="left" vertical="center"/>
    </xf>
    <xf numFmtId="0" fontId="29" fillId="0" borderId="41" xfId="0" applyFont="1" applyBorder="1" applyAlignment="1">
      <alignment horizontal="left" vertical="center"/>
    </xf>
    <xf numFmtId="179" fontId="0" fillId="0" borderId="0" xfId="0" applyNumberFormat="1" applyAlignment="1">
      <alignment horizontal="left" vertical="center" wrapText="1" shrinkToFit="1"/>
    </xf>
    <xf numFmtId="179" fontId="0" fillId="0" borderId="41" xfId="0" applyNumberFormat="1" applyBorder="1" applyAlignment="1">
      <alignment horizontal="left" vertical="center" shrinkToFit="1"/>
    </xf>
    <xf numFmtId="57" fontId="32" fillId="15" borderId="51" xfId="0" applyNumberFormat="1" applyFont="1" applyFill="1" applyBorder="1" applyAlignment="1">
      <alignment horizontal="center" vertical="center" wrapText="1" shrinkToFit="1"/>
    </xf>
    <xf numFmtId="57" fontId="32" fillId="15" borderId="44" xfId="0" applyNumberFormat="1" applyFont="1" applyFill="1" applyBorder="1" applyAlignment="1">
      <alignment horizontal="center" vertical="center" wrapText="1" shrinkToFit="1"/>
    </xf>
    <xf numFmtId="57" fontId="32" fillId="15" borderId="52" xfId="0" applyNumberFormat="1" applyFont="1" applyFill="1" applyBorder="1" applyAlignment="1">
      <alignment horizontal="center" vertical="center" wrapText="1" shrinkToFit="1"/>
    </xf>
    <xf numFmtId="57" fontId="32" fillId="15" borderId="45" xfId="0" applyNumberFormat="1" applyFont="1" applyFill="1" applyBorder="1" applyAlignment="1">
      <alignment horizontal="center" vertical="center" wrapText="1" shrinkToFit="1"/>
    </xf>
    <xf numFmtId="0" fontId="0" fillId="0" borderId="0" xfId="0" applyAlignment="1">
      <alignment horizontal="center" vertical="center"/>
    </xf>
    <xf numFmtId="0" fontId="54" fillId="0" borderId="4" xfId="0" applyFont="1" applyBorder="1" applyAlignment="1">
      <alignment horizontal="center" vertical="top"/>
    </xf>
    <xf numFmtId="0" fontId="53" fillId="0" borderId="0" xfId="0" applyFont="1" applyAlignment="1">
      <alignment horizontal="left"/>
    </xf>
    <xf numFmtId="0" fontId="62" fillId="0" borderId="0" xfId="0" applyFont="1" applyAlignment="1">
      <alignment horizontal="center" vertical="center"/>
    </xf>
    <xf numFmtId="0" fontId="53" fillId="0" borderId="0" xfId="0" applyFont="1" applyAlignment="1">
      <alignment horizontal="center" vertical="center"/>
    </xf>
    <xf numFmtId="49" fontId="53" fillId="0" borderId="0" xfId="0" applyNumberFormat="1" applyFont="1" applyAlignment="1">
      <alignment vertical="center"/>
    </xf>
    <xf numFmtId="0" fontId="53" fillId="0" borderId="15" xfId="0" applyFont="1" applyBorder="1" applyAlignment="1">
      <alignment horizontal="center" vertical="center"/>
    </xf>
    <xf numFmtId="176" fontId="37" fillId="0" borderId="15" xfId="0" applyNumberFormat="1" applyFont="1" applyBorder="1" applyAlignment="1" applyProtection="1">
      <alignment horizontal="distributed" vertical="center" wrapText="1" indent="2"/>
      <protection locked="0"/>
    </xf>
    <xf numFmtId="0" fontId="53" fillId="0" borderId="0" xfId="0" applyFont="1" applyAlignment="1">
      <alignment horizontal="left" vertical="center" wrapText="1"/>
    </xf>
    <xf numFmtId="0" fontId="53" fillId="0" borderId="0" xfId="0" applyFont="1" applyAlignment="1">
      <alignment horizontal="left" wrapText="1"/>
    </xf>
    <xf numFmtId="176" fontId="53" fillId="0" borderId="0" xfId="0" applyNumberFormat="1" applyFont="1" applyAlignment="1" applyProtection="1">
      <alignment horizontal="left" vertical="center" wrapText="1"/>
      <protection locked="0"/>
    </xf>
    <xf numFmtId="0" fontId="53" fillId="0" borderId="2" xfId="0" applyFont="1" applyBorder="1" applyAlignment="1">
      <alignment horizontal="left"/>
    </xf>
    <xf numFmtId="0" fontId="53" fillId="0" borderId="15" xfId="0" applyFont="1" applyBorder="1" applyAlignment="1">
      <alignment horizontal="left"/>
    </xf>
    <xf numFmtId="0" fontId="53" fillId="3" borderId="7" xfId="0" applyFont="1" applyFill="1" applyBorder="1" applyAlignment="1">
      <alignment horizontal="center" vertical="center"/>
    </xf>
    <xf numFmtId="0" fontId="53" fillId="3" borderId="8" xfId="0" applyFont="1" applyFill="1" applyBorder="1" applyAlignment="1">
      <alignment horizontal="center" vertical="center"/>
    </xf>
    <xf numFmtId="0" fontId="37" fillId="0" borderId="7" xfId="0" applyFont="1" applyBorder="1" applyAlignment="1" applyProtection="1">
      <alignment horizontal="center" vertical="center" shrinkToFit="1"/>
      <protection locked="0"/>
    </xf>
    <xf numFmtId="0" fontId="37" fillId="0" borderId="8" xfId="0" applyFont="1" applyBorder="1" applyAlignment="1" applyProtection="1">
      <alignment horizontal="center" vertical="center" shrinkToFit="1"/>
      <protection locked="0"/>
    </xf>
    <xf numFmtId="0" fontId="37" fillId="0" borderId="9" xfId="0" applyFont="1" applyBorder="1" applyAlignment="1" applyProtection="1">
      <alignment horizontal="center" vertical="center" shrinkToFit="1"/>
      <protection locked="0"/>
    </xf>
    <xf numFmtId="0" fontId="54" fillId="0" borderId="7" xfId="0" applyFont="1" applyBorder="1" applyAlignment="1">
      <alignment horizontal="center" vertical="top"/>
    </xf>
    <xf numFmtId="0" fontId="54" fillId="0" borderId="8" xfId="0" applyFont="1" applyBorder="1" applyAlignment="1">
      <alignment horizontal="center" vertical="top"/>
    </xf>
    <xf numFmtId="0" fontId="54" fillId="0" borderId="9" xfId="0" applyFont="1" applyBorder="1" applyAlignment="1">
      <alignment horizontal="center" vertical="top"/>
    </xf>
    <xf numFmtId="0" fontId="53" fillId="2"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10" xfId="0" applyFont="1" applyFill="1" applyBorder="1" applyAlignment="1">
      <alignment horizontal="center" vertical="center" wrapText="1"/>
    </xf>
    <xf numFmtId="0" fontId="53" fillId="2" borderId="0" xfId="0" applyFont="1" applyFill="1" applyAlignment="1">
      <alignment horizontal="center" vertical="center" wrapText="1"/>
    </xf>
    <xf numFmtId="0" fontId="53" fillId="2" borderId="14"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37" fillId="0" borderId="12" xfId="0" applyFont="1" applyBorder="1" applyAlignment="1" applyProtection="1">
      <alignment horizontal="center" vertical="center" shrinkToFit="1"/>
      <protection locked="0"/>
    </xf>
    <xf numFmtId="0" fontId="37" fillId="0" borderId="13"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37" fillId="0" borderId="0" xfId="0" applyFont="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53" fillId="0" borderId="2" xfId="0" applyFont="1" applyBorder="1" applyAlignment="1">
      <alignment horizontal="left" vertical="center" wrapText="1"/>
    </xf>
    <xf numFmtId="0" fontId="53" fillId="2" borderId="7"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3" borderId="7" xfId="0" applyFont="1" applyFill="1" applyBorder="1" applyAlignment="1">
      <alignment horizontal="center" vertical="center" wrapText="1" shrinkToFit="1"/>
    </xf>
    <xf numFmtId="0" fontId="53" fillId="3" borderId="8" xfId="0" applyFont="1" applyFill="1" applyBorder="1" applyAlignment="1">
      <alignment horizontal="center" vertical="center" wrapText="1" shrinkToFit="1"/>
    </xf>
    <xf numFmtId="0" fontId="53" fillId="3" borderId="9" xfId="0" applyFont="1" applyFill="1" applyBorder="1" applyAlignment="1">
      <alignment horizontal="center" vertical="center" wrapText="1" shrinkToFit="1"/>
    </xf>
    <xf numFmtId="0" fontId="53" fillId="2" borderId="16" xfId="0" applyFont="1" applyFill="1" applyBorder="1" applyAlignment="1">
      <alignment horizontal="center" vertical="center" wrapText="1"/>
    </xf>
    <xf numFmtId="0" fontId="53" fillId="3" borderId="14" xfId="0" applyFont="1" applyFill="1" applyBorder="1" applyAlignment="1">
      <alignment horizontal="center" vertical="center" wrapText="1" shrinkToFit="1"/>
    </xf>
    <xf numFmtId="0" fontId="53" fillId="3" borderId="15" xfId="0" applyFont="1" applyFill="1" applyBorder="1" applyAlignment="1">
      <alignment horizontal="center" vertical="center" wrapText="1" shrinkToFit="1"/>
    </xf>
    <xf numFmtId="0" fontId="53" fillId="3" borderId="16" xfId="0" applyFont="1" applyFill="1" applyBorder="1" applyAlignment="1">
      <alignment horizontal="center" vertical="center" wrapText="1" shrinkToFit="1"/>
    </xf>
    <xf numFmtId="0" fontId="53" fillId="0" borderId="7" xfId="0" applyFont="1" applyBorder="1" applyAlignment="1" applyProtection="1">
      <alignment horizontal="center" vertical="center"/>
      <protection locked="0"/>
    </xf>
    <xf numFmtId="0" fontId="53" fillId="0" borderId="8" xfId="0" applyFont="1" applyBorder="1" applyAlignment="1" applyProtection="1">
      <alignment horizontal="center" vertical="center"/>
      <protection locked="0"/>
    </xf>
    <xf numFmtId="0" fontId="53" fillId="0" borderId="9" xfId="0" applyFont="1" applyBorder="1" applyAlignment="1" applyProtection="1">
      <alignment horizontal="center" vertical="center"/>
      <protection locked="0"/>
    </xf>
    <xf numFmtId="0" fontId="53" fillId="0" borderId="14" xfId="0" applyFont="1" applyBorder="1" applyAlignment="1" applyProtection="1">
      <alignment horizontal="center" vertical="center"/>
      <protection locked="0"/>
    </xf>
    <xf numFmtId="0" fontId="53" fillId="0" borderId="15" xfId="0" applyFont="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0" fontId="53" fillId="3" borderId="5"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6" xfId="0" applyFont="1" applyFill="1" applyBorder="1" applyAlignment="1">
      <alignment horizontal="center" vertical="center"/>
    </xf>
    <xf numFmtId="0" fontId="53" fillId="3" borderId="10" xfId="0" applyFont="1" applyFill="1" applyBorder="1" applyAlignment="1">
      <alignment horizontal="center" vertical="center"/>
    </xf>
    <xf numFmtId="0" fontId="53" fillId="3" borderId="0" xfId="0" applyFont="1" applyFill="1" applyAlignment="1">
      <alignment horizontal="center" vertical="center"/>
    </xf>
    <xf numFmtId="0" fontId="53" fillId="3" borderId="11"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5" xfId="0" applyFont="1" applyFill="1" applyBorder="1" applyAlignment="1">
      <alignment horizontal="center" vertical="center"/>
    </xf>
    <xf numFmtId="0" fontId="53" fillId="3" borderId="16" xfId="0" applyFont="1" applyFill="1" applyBorder="1" applyAlignment="1">
      <alignment horizontal="center" vertical="center"/>
    </xf>
    <xf numFmtId="0" fontId="37" fillId="0" borderId="11" xfId="0" applyFont="1" applyBorder="1" applyAlignment="1" applyProtection="1">
      <alignment horizontal="center" vertical="center" shrinkToFit="1"/>
      <protection locked="0"/>
    </xf>
    <xf numFmtId="0" fontId="37" fillId="0" borderId="16" xfId="0" applyFont="1" applyBorder="1" applyAlignment="1" applyProtection="1">
      <alignment horizontal="center" vertical="center" shrinkToFit="1"/>
      <protection locked="0"/>
    </xf>
    <xf numFmtId="0" fontId="53" fillId="3" borderId="5" xfId="0" applyFont="1" applyFill="1" applyBorder="1" applyAlignment="1">
      <alignment horizontal="center" vertical="center" wrapText="1" shrinkToFit="1"/>
    </xf>
    <xf numFmtId="0" fontId="53" fillId="3" borderId="4" xfId="0" applyFont="1" applyFill="1" applyBorder="1" applyAlignment="1">
      <alignment horizontal="center" vertical="center" wrapText="1" shrinkToFit="1"/>
    </xf>
    <xf numFmtId="0" fontId="53" fillId="3" borderId="10" xfId="0" applyFont="1" applyFill="1" applyBorder="1" applyAlignment="1">
      <alignment horizontal="center" vertical="center" wrapText="1" shrinkToFit="1"/>
    </xf>
    <xf numFmtId="0" fontId="53" fillId="3" borderId="0" xfId="0" applyFont="1" applyFill="1" applyAlignment="1">
      <alignment horizontal="center" vertical="center" wrapText="1" shrinkToFit="1"/>
    </xf>
    <xf numFmtId="0" fontId="53" fillId="0" borderId="39" xfId="0" applyFont="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2" borderId="8" xfId="0" applyFont="1" applyFill="1" applyBorder="1" applyAlignment="1">
      <alignment horizontal="center" vertical="center"/>
    </xf>
    <xf numFmtId="0" fontId="53" fillId="0" borderId="8" xfId="0" applyFont="1" applyBorder="1" applyAlignment="1">
      <alignment horizontal="left"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53" fillId="0" borderId="25" xfId="0" applyFont="1" applyBorder="1" applyAlignment="1" applyProtection="1">
      <alignment horizontal="left" vertical="center" shrinkToFit="1"/>
      <protection locked="0"/>
    </xf>
    <xf numFmtId="0" fontId="53" fillId="0" borderId="28" xfId="0" applyFont="1" applyBorder="1" applyAlignment="1" applyProtection="1">
      <alignment horizontal="left" vertical="center" shrinkToFit="1"/>
      <protection locked="0"/>
    </xf>
    <xf numFmtId="0" fontId="53" fillId="0" borderId="26" xfId="0" applyFont="1" applyBorder="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53" fillId="0" borderId="32" xfId="0" applyFont="1" applyBorder="1" applyAlignment="1" applyProtection="1">
      <alignment horizontal="center" vertical="center"/>
      <protection locked="0"/>
    </xf>
    <xf numFmtId="0" fontId="53" fillId="0" borderId="12" xfId="0" applyFont="1" applyBorder="1" applyAlignment="1" applyProtection="1">
      <alignment horizontal="center" vertical="center"/>
      <protection locked="0"/>
    </xf>
    <xf numFmtId="0" fontId="53" fillId="0" borderId="13" xfId="0" applyFont="1" applyBorder="1" applyAlignment="1" applyProtection="1">
      <alignment horizontal="center" vertical="center"/>
      <protection locked="0"/>
    </xf>
    <xf numFmtId="0" fontId="53" fillId="0" borderId="13" xfId="0" applyFont="1" applyBorder="1" applyAlignment="1" applyProtection="1">
      <alignment horizontal="center" vertical="center" shrinkToFit="1"/>
      <protection locked="0"/>
    </xf>
    <xf numFmtId="0" fontId="53" fillId="0" borderId="0" xfId="0" applyFont="1" applyAlignment="1" applyProtection="1">
      <alignment horizontal="center" vertical="center" shrinkToFit="1"/>
      <protection locked="0"/>
    </xf>
    <xf numFmtId="0" fontId="53" fillId="2" borderId="7" xfId="0" applyFont="1" applyFill="1" applyBorder="1" applyAlignment="1" applyProtection="1">
      <alignment horizontal="center" vertical="center"/>
      <protection locked="0"/>
    </xf>
    <xf numFmtId="0" fontId="53" fillId="2" borderId="8" xfId="0" applyFont="1" applyFill="1" applyBorder="1" applyAlignment="1" applyProtection="1">
      <alignment horizontal="center" vertical="center"/>
      <protection locked="0"/>
    </xf>
    <xf numFmtId="0" fontId="53" fillId="2" borderId="7" xfId="0" applyFont="1" applyFill="1" applyBorder="1" applyAlignment="1">
      <alignment horizontal="distributed" vertical="center"/>
    </xf>
    <xf numFmtId="0" fontId="53" fillId="2" borderId="8" xfId="0" applyFont="1" applyFill="1" applyBorder="1" applyAlignment="1">
      <alignment horizontal="distributed" vertical="center"/>
    </xf>
    <xf numFmtId="0" fontId="53" fillId="2" borderId="9" xfId="0" applyFont="1" applyFill="1" applyBorder="1" applyAlignment="1">
      <alignment horizontal="distributed" vertical="center"/>
    </xf>
    <xf numFmtId="0" fontId="53" fillId="0" borderId="27" xfId="0" applyFont="1" applyBorder="1" applyAlignment="1" applyProtection="1">
      <alignment horizontal="center" vertical="center"/>
      <protection locked="0"/>
    </xf>
    <xf numFmtId="0" fontId="53" fillId="2" borderId="77" xfId="0" applyFont="1" applyFill="1" applyBorder="1" applyAlignment="1">
      <alignment horizontal="distributed" vertical="center"/>
    </xf>
    <xf numFmtId="0" fontId="53" fillId="2" borderId="26" xfId="0" applyFont="1" applyFill="1" applyBorder="1" applyAlignment="1">
      <alignment horizontal="distributed" vertical="center"/>
    </xf>
    <xf numFmtId="0" fontId="53" fillId="2" borderId="27" xfId="0" applyFont="1" applyFill="1" applyBorder="1" applyAlignment="1">
      <alignment horizontal="distributed" vertical="center"/>
    </xf>
    <xf numFmtId="0" fontId="53" fillId="0" borderId="15" xfId="0" applyFont="1" applyBorder="1" applyAlignment="1" applyProtection="1">
      <alignment horizontal="center" vertical="center" shrinkToFit="1"/>
      <protection locked="0"/>
    </xf>
    <xf numFmtId="0" fontId="53" fillId="2" borderId="24" xfId="0" applyFont="1" applyFill="1" applyBorder="1" applyAlignment="1">
      <alignment horizontal="center" vertical="center" shrinkToFit="1"/>
    </xf>
    <xf numFmtId="0" fontId="53" fillId="2" borderId="25" xfId="0" applyFont="1" applyFill="1" applyBorder="1" applyAlignment="1">
      <alignment horizontal="center" vertical="center" shrinkToFit="1"/>
    </xf>
    <xf numFmtId="0" fontId="53" fillId="2" borderId="28" xfId="0" applyFont="1" applyFill="1" applyBorder="1" applyAlignment="1">
      <alignment horizontal="center" vertical="center" shrinkToFit="1"/>
    </xf>
    <xf numFmtId="0" fontId="53" fillId="0" borderId="66" xfId="0" applyFont="1" applyBorder="1" applyAlignment="1" applyProtection="1">
      <alignment horizontal="center" vertical="center"/>
      <protection locked="0"/>
    </xf>
    <xf numFmtId="0" fontId="53" fillId="0" borderId="4" xfId="0" applyFont="1" applyBorder="1" applyAlignment="1">
      <alignment horizontal="left"/>
    </xf>
    <xf numFmtId="0" fontId="53" fillId="0" borderId="18" xfId="0" applyFont="1" applyBorder="1" applyAlignment="1">
      <alignment horizontal="center" vertical="center"/>
    </xf>
    <xf numFmtId="0" fontId="53" fillId="0" borderId="4" xfId="0" applyFont="1" applyBorder="1" applyAlignment="1">
      <alignment horizontal="center" vertical="center"/>
    </xf>
    <xf numFmtId="0" fontId="53" fillId="0" borderId="6" xfId="0" applyFont="1" applyBorder="1" applyAlignment="1">
      <alignment horizontal="center" vertical="center"/>
    </xf>
    <xf numFmtId="0" fontId="53" fillId="0" borderId="20" xfId="0" applyFont="1" applyBorder="1" applyAlignment="1">
      <alignment horizontal="center" vertical="center"/>
    </xf>
    <xf numFmtId="0" fontId="29" fillId="0" borderId="7" xfId="0" applyFont="1" applyBorder="1" applyAlignment="1" applyProtection="1">
      <alignment horizontal="center" vertical="top"/>
      <protection locked="0"/>
    </xf>
    <xf numFmtId="0" fontId="29" fillId="0" borderId="8" xfId="0" applyFont="1" applyBorder="1" applyAlignment="1" applyProtection="1">
      <alignment horizontal="center" vertical="top"/>
      <protection locked="0"/>
    </xf>
    <xf numFmtId="0" fontId="53" fillId="0" borderId="38" xfId="0" applyFont="1" applyBorder="1" applyAlignment="1" applyProtection="1">
      <alignment horizontal="center" vertical="center"/>
      <protection locked="0"/>
    </xf>
    <xf numFmtId="0" fontId="53" fillId="0" borderId="14" xfId="0" applyFont="1" applyBorder="1" applyAlignment="1" applyProtection="1">
      <alignment horizontal="center" vertical="center" shrinkToFit="1"/>
      <protection locked="0"/>
    </xf>
    <xf numFmtId="0" fontId="53" fillId="3" borderId="10"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4" xfId="0" applyFont="1" applyFill="1" applyBorder="1" applyAlignment="1">
      <alignment horizontal="center" vertical="center" wrapText="1"/>
    </xf>
    <xf numFmtId="0" fontId="53" fillId="3" borderId="15" xfId="0" applyFont="1" applyFill="1" applyBorder="1" applyAlignment="1">
      <alignment horizontal="center" vertical="center" wrapText="1"/>
    </xf>
    <xf numFmtId="0" fontId="37" fillId="0" borderId="78" xfId="0" applyFont="1" applyBorder="1" applyAlignment="1" applyProtection="1">
      <alignment horizontal="center" vertical="center" shrinkToFit="1"/>
      <protection locked="0"/>
    </xf>
    <xf numFmtId="0" fontId="37" fillId="0" borderId="79" xfId="0" applyFont="1" applyBorder="1" applyAlignment="1" applyProtection="1">
      <alignment horizontal="center" vertical="center" shrinkToFit="1"/>
      <protection locked="0"/>
    </xf>
    <xf numFmtId="0" fontId="37" fillId="0" borderId="80" xfId="0" applyFont="1" applyBorder="1" applyAlignment="1" applyProtection="1">
      <alignment horizontal="center" vertical="center" shrinkToFit="1"/>
      <protection locked="0"/>
    </xf>
    <xf numFmtId="0" fontId="37" fillId="0" borderId="81" xfId="0" applyFont="1" applyBorder="1" applyAlignment="1" applyProtection="1">
      <alignment horizontal="center" vertical="center" shrinkToFit="1"/>
      <protection locked="0"/>
    </xf>
    <xf numFmtId="0" fontId="53" fillId="0" borderId="0" xfId="0" applyFont="1" applyAlignment="1">
      <alignment horizontal="center" vertical="center" wrapText="1"/>
    </xf>
    <xf numFmtId="184" fontId="53" fillId="0" borderId="0" xfId="0" applyNumberFormat="1" applyFont="1" applyAlignment="1" applyProtection="1">
      <alignment horizontal="center" vertical="center" shrinkToFit="1"/>
      <protection locked="0"/>
    </xf>
    <xf numFmtId="0" fontId="54" fillId="0" borderId="15" xfId="0" applyFont="1" applyBorder="1" applyAlignment="1">
      <alignment horizontal="center" vertical="top"/>
    </xf>
    <xf numFmtId="0" fontId="54" fillId="0" borderId="16" xfId="0" applyFont="1" applyBorder="1" applyAlignment="1">
      <alignment horizontal="center" vertical="top"/>
    </xf>
    <xf numFmtId="0" fontId="53" fillId="3" borderId="29" xfId="0" applyFont="1" applyFill="1" applyBorder="1" applyAlignment="1">
      <alignment horizontal="center" vertical="center"/>
    </xf>
    <xf numFmtId="0" fontId="53" fillId="0" borderId="37" xfId="0" applyFont="1" applyBorder="1" applyAlignment="1" applyProtection="1">
      <alignment horizontal="center" vertical="center"/>
      <protection locked="0"/>
    </xf>
    <xf numFmtId="0" fontId="53" fillId="2" borderId="5" xfId="0" applyFont="1" applyFill="1" applyBorder="1" applyAlignment="1">
      <alignment horizontal="distributed" vertical="center"/>
    </xf>
    <xf numFmtId="0" fontId="53" fillId="2" borderId="4" xfId="0" applyFont="1" applyFill="1" applyBorder="1" applyAlignment="1">
      <alignment horizontal="distributed" vertical="center"/>
    </xf>
    <xf numFmtId="0" fontId="53" fillId="2" borderId="17" xfId="0" applyFont="1" applyFill="1" applyBorder="1" applyAlignment="1">
      <alignment horizontal="distributed" vertical="center"/>
    </xf>
    <xf numFmtId="0" fontId="53" fillId="2" borderId="14" xfId="0" applyFont="1" applyFill="1" applyBorder="1" applyAlignment="1">
      <alignment horizontal="distributed" vertical="center"/>
    </xf>
    <xf numFmtId="0" fontId="53" fillId="2" borderId="15" xfId="0" applyFont="1" applyFill="1" applyBorder="1" applyAlignment="1">
      <alignment horizontal="distributed" vertical="center"/>
    </xf>
    <xf numFmtId="0" fontId="53" fillId="2" borderId="19" xfId="0" applyFont="1" applyFill="1" applyBorder="1" applyAlignment="1">
      <alignment horizontal="distributed" vertical="center"/>
    </xf>
    <xf numFmtId="0" fontId="53" fillId="0" borderId="25" xfId="0" applyFont="1" applyBorder="1" applyAlignment="1" applyProtection="1">
      <alignment horizontal="center" vertical="center"/>
      <protection locked="0"/>
    </xf>
    <xf numFmtId="0" fontId="53" fillId="0" borderId="30" xfId="0" applyFont="1" applyBorder="1" applyAlignment="1" applyProtection="1">
      <alignment horizontal="center" vertical="center"/>
      <protection locked="0"/>
    </xf>
    <xf numFmtId="0" fontId="53" fillId="0" borderId="28" xfId="0" applyFont="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53" fillId="2" borderId="9" xfId="0" applyFont="1" applyFill="1" applyBorder="1" applyAlignment="1">
      <alignment horizontal="center" vertical="center"/>
    </xf>
    <xf numFmtId="3" fontId="30" fillId="0" borderId="4" xfId="0" applyNumberFormat="1" applyFont="1" applyBorder="1" applyAlignment="1">
      <alignment horizontal="center" vertical="center"/>
    </xf>
    <xf numFmtId="3" fontId="30" fillId="0" borderId="15" xfId="0" applyNumberFormat="1" applyFont="1" applyBorder="1" applyAlignment="1">
      <alignment horizontal="center" vertical="center"/>
    </xf>
    <xf numFmtId="0" fontId="53" fillId="3" borderId="23" xfId="0" applyFont="1" applyFill="1" applyBorder="1" applyAlignment="1">
      <alignment horizontal="center" vertical="center" wrapText="1"/>
    </xf>
    <xf numFmtId="0" fontId="53" fillId="3" borderId="19" xfId="0" applyFont="1" applyFill="1" applyBorder="1" applyAlignment="1">
      <alignment horizontal="center" vertical="center" wrapText="1"/>
    </xf>
    <xf numFmtId="0" fontId="53" fillId="2" borderId="24" xfId="0" applyFont="1" applyFill="1" applyBorder="1" applyAlignment="1">
      <alignment horizontal="center" vertical="center"/>
    </xf>
    <xf numFmtId="0" fontId="53" fillId="2" borderId="25" xfId="0" applyFont="1" applyFill="1" applyBorder="1" applyAlignment="1">
      <alignment horizontal="center" vertical="center"/>
    </xf>
    <xf numFmtId="0" fontId="53" fillId="2" borderId="28" xfId="0" applyFont="1" applyFill="1" applyBorder="1" applyAlignment="1">
      <alignment horizontal="center" vertical="center"/>
    </xf>
    <xf numFmtId="0" fontId="37" fillId="0" borderId="0" xfId="2" applyFont="1" applyAlignment="1">
      <alignment horizontal="left" vertical="top" wrapText="1"/>
    </xf>
    <xf numFmtId="183" fontId="37" fillId="0" borderId="1" xfId="2" applyNumberFormat="1" applyFont="1" applyBorder="1" applyAlignment="1">
      <alignment horizontal="right" vertical="center"/>
    </xf>
    <xf numFmtId="183" fontId="37" fillId="0" borderId="2" xfId="2" applyNumberFormat="1" applyFont="1" applyBorder="1" applyAlignment="1">
      <alignment horizontal="right" vertical="center"/>
    </xf>
    <xf numFmtId="183" fontId="37" fillId="0" borderId="2" xfId="2" applyNumberFormat="1" applyFont="1" applyBorder="1" applyAlignment="1">
      <alignment horizontal="left" vertical="center"/>
    </xf>
    <xf numFmtId="183" fontId="37" fillId="0" borderId="3" xfId="2" applyNumberFormat="1" applyFont="1" applyBorder="1" applyAlignment="1">
      <alignment horizontal="left" vertical="center"/>
    </xf>
    <xf numFmtId="0" fontId="53" fillId="0" borderId="0" xfId="2" applyFont="1" applyAlignment="1">
      <alignment horizontal="left" vertical="top" wrapText="1"/>
    </xf>
    <xf numFmtId="179" fontId="37" fillId="0" borderId="1" xfId="2" applyNumberFormat="1" applyFont="1" applyBorder="1" applyAlignment="1">
      <alignment horizontal="center" vertical="center"/>
    </xf>
    <xf numFmtId="179" fontId="37" fillId="0" borderId="2" xfId="2" applyNumberFormat="1" applyFont="1" applyBorder="1" applyAlignment="1">
      <alignment horizontal="center" vertical="center"/>
    </xf>
    <xf numFmtId="0" fontId="53" fillId="4" borderId="5" xfId="2" applyFont="1" applyFill="1" applyBorder="1" applyAlignment="1">
      <alignment horizontal="center" vertical="center"/>
    </xf>
    <xf numFmtId="0" fontId="53" fillId="4" borderId="4" xfId="2" applyFont="1" applyFill="1" applyBorder="1" applyAlignment="1">
      <alignment horizontal="center" vertical="center"/>
    </xf>
    <xf numFmtId="0" fontId="53" fillId="4" borderId="6" xfId="2" applyFont="1" applyFill="1" applyBorder="1" applyAlignment="1">
      <alignment horizontal="center" vertical="center"/>
    </xf>
    <xf numFmtId="0" fontId="53" fillId="4" borderId="14" xfId="2" applyFont="1" applyFill="1" applyBorder="1" applyAlignment="1">
      <alignment horizontal="center" vertical="center"/>
    </xf>
    <xf numFmtId="0" fontId="53" fillId="4" borderId="15" xfId="2" applyFont="1" applyFill="1" applyBorder="1" applyAlignment="1">
      <alignment horizontal="center" vertical="center"/>
    </xf>
    <xf numFmtId="0" fontId="53" fillId="4" borderId="16" xfId="2" applyFont="1" applyFill="1" applyBorder="1" applyAlignment="1">
      <alignment horizontal="center" vertical="center"/>
    </xf>
    <xf numFmtId="182" fontId="37" fillId="6" borderId="1" xfId="2" applyNumberFormat="1" applyFont="1" applyFill="1" applyBorder="1" applyAlignment="1">
      <alignment horizontal="center" vertical="center"/>
    </xf>
    <xf numFmtId="182" fontId="37" fillId="6" borderId="2" xfId="2" applyNumberFormat="1" applyFont="1" applyFill="1" applyBorder="1" applyAlignment="1">
      <alignment horizontal="center" vertical="center"/>
    </xf>
    <xf numFmtId="182" fontId="37" fillId="6" borderId="3" xfId="2" applyNumberFormat="1" applyFont="1" applyFill="1" applyBorder="1" applyAlignment="1">
      <alignment horizontal="center" vertical="center"/>
    </xf>
    <xf numFmtId="0" fontId="53" fillId="4" borderId="14" xfId="2" applyFont="1" applyFill="1" applyBorder="1" applyAlignment="1">
      <alignment horizontal="center" vertical="top"/>
    </xf>
    <xf numFmtId="0" fontId="53" fillId="4" borderId="15" xfId="2" applyFont="1" applyFill="1" applyBorder="1" applyAlignment="1">
      <alignment horizontal="center" vertical="top"/>
    </xf>
    <xf numFmtId="0" fontId="53" fillId="4" borderId="16" xfId="2" applyFont="1" applyFill="1" applyBorder="1" applyAlignment="1">
      <alignment horizontal="center" vertical="top"/>
    </xf>
    <xf numFmtId="0" fontId="54" fillId="4" borderId="5" xfId="2" applyFont="1" applyFill="1" applyBorder="1" applyAlignment="1">
      <alignment horizontal="center" vertical="center" wrapText="1"/>
    </xf>
    <xf numFmtId="0" fontId="54" fillId="4" borderId="4" xfId="2" applyFont="1" applyFill="1" applyBorder="1" applyAlignment="1">
      <alignment horizontal="center" vertical="center" wrapText="1"/>
    </xf>
    <xf numFmtId="0" fontId="54" fillId="4" borderId="6" xfId="2" applyFont="1" applyFill="1" applyBorder="1" applyAlignment="1">
      <alignment horizontal="center" vertical="center" wrapText="1"/>
    </xf>
    <xf numFmtId="0" fontId="54" fillId="4" borderId="14" xfId="2" applyFont="1" applyFill="1" applyBorder="1" applyAlignment="1">
      <alignment horizontal="center" vertical="center" wrapText="1"/>
    </xf>
    <xf numFmtId="0" fontId="54" fillId="4" borderId="15" xfId="2" applyFont="1" applyFill="1" applyBorder="1" applyAlignment="1">
      <alignment horizontal="center" vertical="center" wrapText="1"/>
    </xf>
    <xf numFmtId="0" fontId="54" fillId="4" borderId="16" xfId="2" applyFont="1" applyFill="1" applyBorder="1" applyAlignment="1">
      <alignment horizontal="center" vertical="center" wrapText="1"/>
    </xf>
    <xf numFmtId="0" fontId="29" fillId="0" borderId="1" xfId="2" applyFont="1" applyBorder="1" applyAlignment="1">
      <alignment horizontal="center" vertical="center"/>
    </xf>
    <xf numFmtId="0" fontId="29" fillId="0" borderId="2" xfId="2" applyFont="1" applyBorder="1" applyAlignment="1">
      <alignment horizontal="center" vertical="center"/>
    </xf>
    <xf numFmtId="176" fontId="53" fillId="0" borderId="1" xfId="2" applyNumberFormat="1" applyFont="1" applyBorder="1" applyAlignment="1">
      <alignment horizontal="center" vertical="center"/>
    </xf>
    <xf numFmtId="176" fontId="53" fillId="0" borderId="2" xfId="2" applyNumberFormat="1" applyFont="1" applyBorder="1" applyAlignment="1">
      <alignment horizontal="center" vertical="center"/>
    </xf>
    <xf numFmtId="176" fontId="53" fillId="0" borderId="3" xfId="2" applyNumberFormat="1" applyFont="1" applyBorder="1" applyAlignment="1">
      <alignment horizontal="center" vertical="center"/>
    </xf>
    <xf numFmtId="0" fontId="64" fillId="0" borderId="7" xfId="2" applyFont="1" applyBorder="1" applyAlignment="1">
      <alignment horizontal="center" vertical="center"/>
    </xf>
    <xf numFmtId="0" fontId="64" fillId="0" borderId="8" xfId="2" applyFont="1" applyBorder="1" applyAlignment="1">
      <alignment horizontal="center" vertical="center"/>
    </xf>
    <xf numFmtId="0" fontId="53" fillId="0" borderId="7" xfId="2" applyFont="1" applyBorder="1" applyAlignment="1">
      <alignment horizontal="center" vertical="center"/>
    </xf>
    <xf numFmtId="0" fontId="53" fillId="0" borderId="8" xfId="2" applyFont="1" applyBorder="1" applyAlignment="1">
      <alignment horizontal="center" vertical="center"/>
    </xf>
    <xf numFmtId="0" fontId="53" fillId="0" borderId="9" xfId="2" applyFont="1" applyBorder="1" applyAlignment="1">
      <alignment horizontal="center" vertical="center"/>
    </xf>
    <xf numFmtId="0" fontId="54" fillId="0" borderId="24" xfId="2" applyFont="1" applyBorder="1" applyAlignment="1">
      <alignment horizontal="center" vertical="center"/>
    </xf>
    <xf numFmtId="0" fontId="54" fillId="0" borderId="25" xfId="2" applyFont="1" applyBorder="1" applyAlignment="1">
      <alignment horizontal="center" vertical="center"/>
    </xf>
    <xf numFmtId="0" fontId="37" fillId="0" borderId="24" xfId="2" applyFont="1" applyBorder="1" applyAlignment="1">
      <alignment horizontal="center" vertical="center"/>
    </xf>
    <xf numFmtId="0" fontId="37" fillId="0" borderId="25" xfId="2" applyFont="1" applyBorder="1" applyAlignment="1">
      <alignment horizontal="center" vertical="center"/>
    </xf>
    <xf numFmtId="0" fontId="37" fillId="0" borderId="28" xfId="2" applyFont="1" applyBorder="1" applyAlignment="1">
      <alignment horizontal="center" vertical="center"/>
    </xf>
    <xf numFmtId="0" fontId="35" fillId="0" borderId="0" xfId="2" applyFont="1" applyAlignment="1">
      <alignment horizontal="left" vertical="center"/>
    </xf>
    <xf numFmtId="0" fontId="37" fillId="0" borderId="0" xfId="2" applyFont="1" applyAlignment="1">
      <alignment horizontal="left" vertical="center"/>
    </xf>
    <xf numFmtId="0" fontId="37" fillId="0" borderId="0" xfId="2" applyFont="1" applyAlignment="1">
      <alignment horizontal="left" vertical="center" shrinkToFit="1"/>
    </xf>
    <xf numFmtId="38" fontId="37" fillId="0" borderId="15" xfId="7" applyFont="1" applyBorder="1" applyAlignment="1">
      <alignment horizontal="right" vertical="center"/>
    </xf>
    <xf numFmtId="0" fontId="55" fillId="0" borderId="0" xfId="2" applyFont="1" applyAlignment="1">
      <alignment horizontal="center" vertical="center" shrinkToFit="1"/>
    </xf>
    <xf numFmtId="0" fontId="53" fillId="0" borderId="0" xfId="0" applyFont="1" applyAlignment="1">
      <alignment horizontal="center" vertical="center" shrinkToFit="1"/>
    </xf>
    <xf numFmtId="0" fontId="37" fillId="0" borderId="0" xfId="2" applyFont="1" applyAlignment="1">
      <alignment horizontal="distributed" vertical="center"/>
    </xf>
    <xf numFmtId="0" fontId="37" fillId="0" borderId="15" xfId="2" applyFont="1" applyBorder="1" applyAlignment="1">
      <alignment horizontal="center" vertical="center"/>
    </xf>
    <xf numFmtId="181" fontId="37" fillId="0" borderId="1" xfId="2" applyNumberFormat="1" applyFont="1" applyBorder="1" applyAlignment="1">
      <alignment horizontal="center" vertical="center"/>
    </xf>
    <xf numFmtId="181" fontId="37" fillId="0" borderId="2" xfId="2" applyNumberFormat="1" applyFont="1" applyBorder="1" applyAlignment="1">
      <alignment horizontal="center" vertical="center"/>
    </xf>
    <xf numFmtId="181" fontId="37" fillId="0" borderId="39" xfId="2" applyNumberFormat="1" applyFont="1" applyBorder="1" applyAlignment="1">
      <alignment horizontal="center" vertical="center"/>
    </xf>
    <xf numFmtId="0" fontId="54" fillId="4" borderId="37" xfId="2" applyFont="1" applyFill="1" applyBorder="1" applyAlignment="1">
      <alignment horizontal="center" vertical="center" wrapText="1"/>
    </xf>
    <xf numFmtId="0" fontId="37" fillId="0" borderId="1" xfId="2" applyFont="1" applyBorder="1" applyAlignment="1">
      <alignment horizontal="center" vertical="center"/>
    </xf>
    <xf numFmtId="0" fontId="37" fillId="0" borderId="2" xfId="2" applyFont="1" applyBorder="1" applyAlignment="1">
      <alignment horizontal="center" vertical="center"/>
    </xf>
    <xf numFmtId="0" fontId="37" fillId="0" borderId="3" xfId="2" applyFont="1" applyBorder="1" applyAlignment="1">
      <alignment horizontal="center" vertical="center"/>
    </xf>
    <xf numFmtId="0" fontId="37" fillId="0" borderId="0" xfId="2" applyFont="1" applyAlignment="1">
      <alignment horizontal="center" vertical="center"/>
    </xf>
    <xf numFmtId="0" fontId="37" fillId="0" borderId="4" xfId="2" applyFont="1" applyBorder="1" applyAlignment="1">
      <alignment horizontal="center" wrapText="1"/>
    </xf>
    <xf numFmtId="0" fontId="37" fillId="0" borderId="0" xfId="2" applyFont="1" applyAlignment="1">
      <alignment horizontal="distributed" wrapText="1"/>
    </xf>
    <xf numFmtId="0" fontId="37" fillId="0" borderId="0" xfId="2" applyFont="1" applyAlignment="1">
      <alignment horizontal="distributed"/>
    </xf>
    <xf numFmtId="0" fontId="37" fillId="0" borderId="2" xfId="2" applyFont="1" applyBorder="1" applyAlignment="1">
      <alignment horizontal="center"/>
    </xf>
    <xf numFmtId="0" fontId="53" fillId="0" borderId="4" xfId="2" applyFont="1" applyBorder="1" applyAlignment="1">
      <alignment horizontal="left" vertical="center" wrapText="1" shrinkToFit="1"/>
    </xf>
    <xf numFmtId="0" fontId="53" fillId="0" borderId="0" xfId="2" applyFont="1" applyAlignment="1">
      <alignment horizontal="left" vertical="center" wrapText="1" shrinkToFit="1"/>
    </xf>
    <xf numFmtId="0" fontId="37" fillId="0" borderId="15" xfId="2" applyFont="1" applyBorder="1" applyAlignment="1">
      <alignment horizontal="center"/>
    </xf>
    <xf numFmtId="0" fontId="54" fillId="0" borderId="0" xfId="2" applyFont="1" applyAlignment="1">
      <alignment horizontal="left" vertical="top" wrapText="1"/>
    </xf>
    <xf numFmtId="0" fontId="53" fillId="0" borderId="15" xfId="2" applyFont="1" applyBorder="1" applyAlignment="1">
      <alignment horizontal="center" wrapText="1"/>
    </xf>
    <xf numFmtId="0" fontId="37" fillId="0" borderId="15" xfId="2" applyFont="1" applyBorder="1" applyAlignment="1">
      <alignment horizontal="left" vertical="center" wrapText="1"/>
    </xf>
    <xf numFmtId="0" fontId="29" fillId="0" borderId="0" xfId="2" applyFont="1" applyAlignment="1">
      <alignment horizontal="left" vertical="center"/>
    </xf>
    <xf numFmtId="0" fontId="37" fillId="0" borderId="0" xfId="2" applyFont="1" applyAlignment="1">
      <alignment horizontal="center" vertical="center" wrapText="1"/>
    </xf>
    <xf numFmtId="0" fontId="29" fillId="4" borderId="87" xfId="2" applyFont="1" applyFill="1" applyBorder="1" applyAlignment="1">
      <alignment horizontal="center" vertical="center" wrapText="1"/>
    </xf>
    <xf numFmtId="0" fontId="29" fillId="4" borderId="58" xfId="2" applyFont="1" applyFill="1" applyBorder="1" applyAlignment="1">
      <alignment horizontal="center" vertical="center" wrapText="1"/>
    </xf>
    <xf numFmtId="0" fontId="29" fillId="4" borderId="37" xfId="2" applyFont="1" applyFill="1" applyBorder="1" applyAlignment="1">
      <alignment horizontal="center" vertical="center" wrapText="1"/>
    </xf>
  </cellXfs>
  <cellStyles count="9">
    <cellStyle name="桁区切り" xfId="7" builtinId="6"/>
    <cellStyle name="桁区切り 2" xfId="3" xr:uid="{00000000-0005-0000-0000-000001000000}"/>
    <cellStyle name="桁区切り 3" xfId="6" xr:uid="{00000000-0005-0000-0000-000002000000}"/>
    <cellStyle name="標準" xfId="0" builtinId="0"/>
    <cellStyle name="標準 2" xfId="1" xr:uid="{00000000-0005-0000-0000-000004000000}"/>
    <cellStyle name="標準 2 2" xfId="2" xr:uid="{00000000-0005-0000-0000-000005000000}"/>
    <cellStyle name="標準 3" xfId="4" xr:uid="{00000000-0005-0000-0000-000006000000}"/>
    <cellStyle name="標準 3 2" xfId="8" xr:uid="{00000000-0005-0000-0000-000007000000}"/>
    <cellStyle name="標準 4" xfId="5" xr:uid="{00000000-0005-0000-0000-000008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EC9ED2"/>
      <color rgb="FFCCFF99"/>
      <color rgb="FFCCFFFF"/>
      <color rgb="FFFFCCCC"/>
      <color rgb="FFFF99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80</xdr:row>
      <xdr:rowOff>156881</xdr:rowOff>
    </xdr:from>
    <xdr:to>
      <xdr:col>8</xdr:col>
      <xdr:colOff>100853</xdr:colOff>
      <xdr:row>92</xdr:row>
      <xdr:rowOff>100852</xdr:rowOff>
    </xdr:to>
    <xdr:pic>
      <xdr:nvPicPr>
        <xdr:cNvPr id="18" name="図 17">
          <a:extLst>
            <a:ext uri="{FF2B5EF4-FFF2-40B4-BE49-F238E27FC236}">
              <a16:creationId xmlns:a16="http://schemas.microsoft.com/office/drawing/2014/main" id="{0BAFFB3C-E83C-FF3B-2D7D-CCB74DF6B526}"/>
            </a:ext>
          </a:extLst>
        </xdr:cNvPr>
        <xdr:cNvPicPr>
          <a:picLocks noChangeAspect="1"/>
        </xdr:cNvPicPr>
      </xdr:nvPicPr>
      <xdr:blipFill rotWithShape="1">
        <a:blip xmlns:r="http://schemas.openxmlformats.org/officeDocument/2006/relationships" r:embed="rId1"/>
        <a:srcRect l="1471" t="52902" r="66663" b="13692"/>
        <a:stretch/>
      </xdr:blipFill>
      <xdr:spPr>
        <a:xfrm>
          <a:off x="0" y="20540381"/>
          <a:ext cx="5569324" cy="2711824"/>
        </a:xfrm>
        <a:prstGeom prst="rect">
          <a:avLst/>
        </a:prstGeom>
      </xdr:spPr>
    </xdr:pic>
    <xdr:clientData/>
  </xdr:twoCellAnchor>
  <xdr:twoCellAnchor editAs="oneCell">
    <xdr:from>
      <xdr:col>0</xdr:col>
      <xdr:colOff>0</xdr:colOff>
      <xdr:row>39</xdr:row>
      <xdr:rowOff>41414</xdr:rowOff>
    </xdr:from>
    <xdr:to>
      <xdr:col>9</xdr:col>
      <xdr:colOff>397142</xdr:colOff>
      <xdr:row>46</xdr:row>
      <xdr:rowOff>60976</xdr:rowOff>
    </xdr:to>
    <xdr:pic>
      <xdr:nvPicPr>
        <xdr:cNvPr id="4" name="図 3">
          <a:extLst>
            <a:ext uri="{FF2B5EF4-FFF2-40B4-BE49-F238E27FC236}">
              <a16:creationId xmlns:a16="http://schemas.microsoft.com/office/drawing/2014/main" id="{93256240-3376-0412-F9F8-5CCF0ABCBF7D}"/>
            </a:ext>
          </a:extLst>
        </xdr:cNvPr>
        <xdr:cNvPicPr>
          <a:picLocks noChangeAspect="1"/>
        </xdr:cNvPicPr>
      </xdr:nvPicPr>
      <xdr:blipFill>
        <a:blip xmlns:r="http://schemas.openxmlformats.org/officeDocument/2006/relationships" r:embed="rId2"/>
        <a:stretch>
          <a:fillRect/>
        </a:stretch>
      </xdr:blipFill>
      <xdr:spPr>
        <a:xfrm>
          <a:off x="0" y="9640957"/>
          <a:ext cx="6584251" cy="1700931"/>
        </a:xfrm>
        <a:prstGeom prst="rect">
          <a:avLst/>
        </a:prstGeom>
      </xdr:spPr>
    </xdr:pic>
    <xdr:clientData/>
  </xdr:twoCellAnchor>
  <xdr:twoCellAnchor editAs="oneCell">
    <xdr:from>
      <xdr:col>0</xdr:col>
      <xdr:colOff>11206</xdr:colOff>
      <xdr:row>106</xdr:row>
      <xdr:rowOff>112059</xdr:rowOff>
    </xdr:from>
    <xdr:to>
      <xdr:col>9</xdr:col>
      <xdr:colOff>541259</xdr:colOff>
      <xdr:row>113</xdr:row>
      <xdr:rowOff>62850</xdr:rowOff>
    </xdr:to>
    <xdr:pic>
      <xdr:nvPicPr>
        <xdr:cNvPr id="13" name="図 12">
          <a:extLst>
            <a:ext uri="{FF2B5EF4-FFF2-40B4-BE49-F238E27FC236}">
              <a16:creationId xmlns:a16="http://schemas.microsoft.com/office/drawing/2014/main" id="{C51D29CD-BB08-065B-3ECD-CC918CDAE2FC}"/>
            </a:ext>
          </a:extLst>
        </xdr:cNvPr>
        <xdr:cNvPicPr>
          <a:picLocks noChangeAspect="1"/>
        </xdr:cNvPicPr>
      </xdr:nvPicPr>
      <xdr:blipFill rotWithShape="1">
        <a:blip xmlns:r="http://schemas.openxmlformats.org/officeDocument/2006/relationships" r:embed="rId3"/>
        <a:srcRect l="2038" t="58821" r="44035" b="16824"/>
        <a:stretch/>
      </xdr:blipFill>
      <xdr:spPr>
        <a:xfrm>
          <a:off x="11206" y="19812000"/>
          <a:ext cx="6682082" cy="1598056"/>
        </a:xfrm>
        <a:prstGeom prst="rect">
          <a:avLst/>
        </a:prstGeom>
      </xdr:spPr>
    </xdr:pic>
    <xdr:clientData/>
  </xdr:twoCellAnchor>
  <xdr:twoCellAnchor editAs="oneCell">
    <xdr:from>
      <xdr:col>0</xdr:col>
      <xdr:colOff>0</xdr:colOff>
      <xdr:row>130</xdr:row>
      <xdr:rowOff>95250</xdr:rowOff>
    </xdr:from>
    <xdr:to>
      <xdr:col>11</xdr:col>
      <xdr:colOff>485775</xdr:colOff>
      <xdr:row>140</xdr:row>
      <xdr:rowOff>66675</xdr:rowOff>
    </xdr:to>
    <xdr:pic>
      <xdr:nvPicPr>
        <xdr:cNvPr id="5" name="図 4">
          <a:extLst>
            <a:ext uri="{FF2B5EF4-FFF2-40B4-BE49-F238E27FC236}">
              <a16:creationId xmlns:a16="http://schemas.microsoft.com/office/drawing/2014/main" id="{20637970-3D20-4D05-807D-96BAEF6CB0BB}"/>
            </a:ext>
          </a:extLst>
        </xdr:cNvPr>
        <xdr:cNvPicPr>
          <a:picLocks noChangeAspect="1"/>
        </xdr:cNvPicPr>
      </xdr:nvPicPr>
      <xdr:blipFill rotWithShape="1">
        <a:blip xmlns:r="http://schemas.openxmlformats.org/officeDocument/2006/relationships" r:embed="rId4"/>
        <a:srcRect l="1771" t="69002" r="51661" b="7061"/>
        <a:stretch/>
      </xdr:blipFill>
      <xdr:spPr>
        <a:xfrm>
          <a:off x="0" y="26479500"/>
          <a:ext cx="8029575" cy="2352675"/>
        </a:xfrm>
        <a:prstGeom prst="rect">
          <a:avLst/>
        </a:prstGeom>
      </xdr:spPr>
    </xdr:pic>
    <xdr:clientData/>
  </xdr:twoCellAnchor>
  <xdr:twoCellAnchor>
    <xdr:from>
      <xdr:col>3</xdr:col>
      <xdr:colOff>333375</xdr:colOff>
      <xdr:row>128</xdr:row>
      <xdr:rowOff>219075</xdr:rowOff>
    </xdr:from>
    <xdr:to>
      <xdr:col>6</xdr:col>
      <xdr:colOff>514350</xdr:colOff>
      <xdr:row>130</xdr:row>
      <xdr:rowOff>57150</xdr:rowOff>
    </xdr:to>
    <xdr:sp macro="" textlink="">
      <xdr:nvSpPr>
        <xdr:cNvPr id="6" name="正方形/長方形 5">
          <a:extLst>
            <a:ext uri="{FF2B5EF4-FFF2-40B4-BE49-F238E27FC236}">
              <a16:creationId xmlns:a16="http://schemas.microsoft.com/office/drawing/2014/main" id="{8FF8ACAC-CE47-44B4-BAD4-0CD31861B622}"/>
            </a:ext>
          </a:extLst>
        </xdr:cNvPr>
        <xdr:cNvSpPr/>
      </xdr:nvSpPr>
      <xdr:spPr>
        <a:xfrm>
          <a:off x="2390775" y="26127075"/>
          <a:ext cx="2238375" cy="31432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21</xdr:row>
      <xdr:rowOff>31881</xdr:rowOff>
    </xdr:from>
    <xdr:to>
      <xdr:col>17</xdr:col>
      <xdr:colOff>47625</xdr:colOff>
      <xdr:row>21</xdr:row>
      <xdr:rowOff>1943101</xdr:rowOff>
    </xdr:to>
    <xdr:pic>
      <xdr:nvPicPr>
        <xdr:cNvPr id="14" name="図 13">
          <a:extLst>
            <a:ext uri="{FF2B5EF4-FFF2-40B4-BE49-F238E27FC236}">
              <a16:creationId xmlns:a16="http://schemas.microsoft.com/office/drawing/2014/main" id="{5E47C248-3760-4419-40BA-593B37D544B2}"/>
            </a:ext>
          </a:extLst>
        </xdr:cNvPr>
        <xdr:cNvPicPr>
          <a:picLocks noChangeAspect="1"/>
        </xdr:cNvPicPr>
      </xdr:nvPicPr>
      <xdr:blipFill rotWithShape="1">
        <a:blip xmlns:r="http://schemas.openxmlformats.org/officeDocument/2006/relationships" r:embed="rId5"/>
        <a:srcRect l="1459" t="61054" r="24522" b="16463"/>
        <a:stretch/>
      </xdr:blipFill>
      <xdr:spPr>
        <a:xfrm>
          <a:off x="0" y="4508631"/>
          <a:ext cx="11706225" cy="1911220"/>
        </a:xfrm>
        <a:prstGeom prst="rect">
          <a:avLst/>
        </a:prstGeom>
      </xdr:spPr>
    </xdr:pic>
    <xdr:clientData/>
  </xdr:twoCellAnchor>
  <xdr:twoCellAnchor editAs="oneCell">
    <xdr:from>
      <xdr:col>0</xdr:col>
      <xdr:colOff>29818</xdr:colOff>
      <xdr:row>48</xdr:row>
      <xdr:rowOff>199722</xdr:rowOff>
    </xdr:from>
    <xdr:to>
      <xdr:col>9</xdr:col>
      <xdr:colOff>429868</xdr:colOff>
      <xdr:row>55</xdr:row>
      <xdr:rowOff>220317</xdr:rowOff>
    </xdr:to>
    <xdr:pic>
      <xdr:nvPicPr>
        <xdr:cNvPr id="26" name="図 25">
          <a:extLst>
            <a:ext uri="{FF2B5EF4-FFF2-40B4-BE49-F238E27FC236}">
              <a16:creationId xmlns:a16="http://schemas.microsoft.com/office/drawing/2014/main" id="{A654D2EA-30CD-4D79-B956-0C31969C45A1}"/>
            </a:ext>
          </a:extLst>
        </xdr:cNvPr>
        <xdr:cNvPicPr>
          <a:picLocks noChangeAspect="1"/>
        </xdr:cNvPicPr>
      </xdr:nvPicPr>
      <xdr:blipFill rotWithShape="1">
        <a:blip xmlns:r="http://schemas.openxmlformats.org/officeDocument/2006/relationships" r:embed="rId6"/>
        <a:srcRect l="21669" t="61345" r="24365" b="12877"/>
        <a:stretch/>
      </xdr:blipFill>
      <xdr:spPr>
        <a:xfrm>
          <a:off x="29818" y="9318874"/>
          <a:ext cx="6587159" cy="1701964"/>
        </a:xfrm>
        <a:prstGeom prst="rect">
          <a:avLst/>
        </a:prstGeom>
      </xdr:spPr>
    </xdr:pic>
    <xdr:clientData/>
  </xdr:twoCellAnchor>
  <xdr:twoCellAnchor>
    <xdr:from>
      <xdr:col>1</xdr:col>
      <xdr:colOff>432351</xdr:colOff>
      <xdr:row>42</xdr:row>
      <xdr:rowOff>199612</xdr:rowOff>
    </xdr:from>
    <xdr:to>
      <xdr:col>2</xdr:col>
      <xdr:colOff>565701</xdr:colOff>
      <xdr:row>44</xdr:row>
      <xdr:rowOff>66261</xdr:rowOff>
    </xdr:to>
    <xdr:sp macro="" textlink="">
      <xdr:nvSpPr>
        <xdr:cNvPr id="27" name="正方形/長方形 26">
          <a:extLst>
            <a:ext uri="{FF2B5EF4-FFF2-40B4-BE49-F238E27FC236}">
              <a16:creationId xmlns:a16="http://schemas.microsoft.com/office/drawing/2014/main" id="{A87B0D81-9E54-8490-7D29-00BDB44141AA}"/>
            </a:ext>
          </a:extLst>
        </xdr:cNvPr>
        <xdr:cNvSpPr/>
      </xdr:nvSpPr>
      <xdr:spPr>
        <a:xfrm>
          <a:off x="1119808" y="10519742"/>
          <a:ext cx="820806" cy="34704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52</xdr:row>
      <xdr:rowOff>133350</xdr:rowOff>
    </xdr:from>
    <xdr:to>
      <xdr:col>8</xdr:col>
      <xdr:colOff>266700</xdr:colOff>
      <xdr:row>54</xdr:row>
      <xdr:rowOff>0</xdr:rowOff>
    </xdr:to>
    <xdr:sp macro="" textlink="">
      <xdr:nvSpPr>
        <xdr:cNvPr id="28" name="正方形/長方形 27">
          <a:extLst>
            <a:ext uri="{FF2B5EF4-FFF2-40B4-BE49-F238E27FC236}">
              <a16:creationId xmlns:a16="http://schemas.microsoft.com/office/drawing/2014/main" id="{9E8DA349-64EA-48CC-981C-02A3FA27583E}"/>
            </a:ext>
          </a:extLst>
        </xdr:cNvPr>
        <xdr:cNvSpPr/>
      </xdr:nvSpPr>
      <xdr:spPr>
        <a:xfrm>
          <a:off x="4305300" y="10153650"/>
          <a:ext cx="1447800" cy="3429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57</xdr:row>
      <xdr:rowOff>83582</xdr:rowOff>
    </xdr:from>
    <xdr:to>
      <xdr:col>12</xdr:col>
      <xdr:colOff>561974</xdr:colOff>
      <xdr:row>65</xdr:row>
      <xdr:rowOff>190499</xdr:rowOff>
    </xdr:to>
    <xdr:pic>
      <xdr:nvPicPr>
        <xdr:cNvPr id="29" name="図 28">
          <a:extLst>
            <a:ext uri="{FF2B5EF4-FFF2-40B4-BE49-F238E27FC236}">
              <a16:creationId xmlns:a16="http://schemas.microsoft.com/office/drawing/2014/main" id="{FBEB722E-A5A7-2E7B-FF90-30B8EE706461}"/>
            </a:ext>
          </a:extLst>
        </xdr:cNvPr>
        <xdr:cNvPicPr>
          <a:picLocks noChangeAspect="1"/>
        </xdr:cNvPicPr>
      </xdr:nvPicPr>
      <xdr:blipFill rotWithShape="1">
        <a:blip xmlns:r="http://schemas.openxmlformats.org/officeDocument/2006/relationships" r:embed="rId7"/>
        <a:srcRect l="21358" t="61733" r="24468" b="15202"/>
        <a:stretch/>
      </xdr:blipFill>
      <xdr:spPr>
        <a:xfrm>
          <a:off x="0" y="11294507"/>
          <a:ext cx="8791574" cy="2011918"/>
        </a:xfrm>
        <a:prstGeom prst="rect">
          <a:avLst/>
        </a:prstGeom>
      </xdr:spPr>
    </xdr:pic>
    <xdr:clientData/>
  </xdr:twoCellAnchor>
  <xdr:twoCellAnchor>
    <xdr:from>
      <xdr:col>3</xdr:col>
      <xdr:colOff>514351</xdr:colOff>
      <xdr:row>58</xdr:row>
      <xdr:rowOff>114300</xdr:rowOff>
    </xdr:from>
    <xdr:to>
      <xdr:col>8</xdr:col>
      <xdr:colOff>295275</xdr:colOff>
      <xdr:row>64</xdr:row>
      <xdr:rowOff>19050</xdr:rowOff>
    </xdr:to>
    <xdr:sp macro="" textlink="">
      <xdr:nvSpPr>
        <xdr:cNvPr id="30" name="正方形/長方形 29">
          <a:extLst>
            <a:ext uri="{FF2B5EF4-FFF2-40B4-BE49-F238E27FC236}">
              <a16:creationId xmlns:a16="http://schemas.microsoft.com/office/drawing/2014/main" id="{13AEC08C-B2D1-4699-AD39-3B7A0298AD38}"/>
            </a:ext>
          </a:extLst>
        </xdr:cNvPr>
        <xdr:cNvSpPr/>
      </xdr:nvSpPr>
      <xdr:spPr>
        <a:xfrm>
          <a:off x="2571751" y="11563350"/>
          <a:ext cx="3209924" cy="1333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115</xdr:row>
      <xdr:rowOff>209549</xdr:rowOff>
    </xdr:from>
    <xdr:to>
      <xdr:col>11</xdr:col>
      <xdr:colOff>676275</xdr:colOff>
      <xdr:row>125</xdr:row>
      <xdr:rowOff>161924</xdr:rowOff>
    </xdr:to>
    <xdr:pic>
      <xdr:nvPicPr>
        <xdr:cNvPr id="32" name="図 31">
          <a:extLst>
            <a:ext uri="{FF2B5EF4-FFF2-40B4-BE49-F238E27FC236}">
              <a16:creationId xmlns:a16="http://schemas.microsoft.com/office/drawing/2014/main" id="{1ECB682A-E7A2-CEDB-A50A-3DB139953B8E}"/>
            </a:ext>
          </a:extLst>
        </xdr:cNvPr>
        <xdr:cNvPicPr>
          <a:picLocks noChangeAspect="1"/>
        </xdr:cNvPicPr>
      </xdr:nvPicPr>
      <xdr:blipFill rotWithShape="1">
        <a:blip xmlns:r="http://schemas.openxmlformats.org/officeDocument/2006/relationships" r:embed="rId8"/>
        <a:srcRect l="1250" t="63865" r="55081" b="13070"/>
        <a:stretch/>
      </xdr:blipFill>
      <xdr:spPr>
        <a:xfrm>
          <a:off x="0" y="24745949"/>
          <a:ext cx="8220075" cy="2333625"/>
        </a:xfrm>
        <a:prstGeom prst="rect">
          <a:avLst/>
        </a:prstGeom>
      </xdr:spPr>
    </xdr:pic>
    <xdr:clientData/>
  </xdr:twoCellAnchor>
  <xdr:twoCellAnchor>
    <xdr:from>
      <xdr:col>0</xdr:col>
      <xdr:colOff>466725</xdr:colOff>
      <xdr:row>110</xdr:row>
      <xdr:rowOff>38100</xdr:rowOff>
    </xdr:from>
    <xdr:to>
      <xdr:col>7</xdr:col>
      <xdr:colOff>257175</xdr:colOff>
      <xdr:row>123</xdr:row>
      <xdr:rowOff>161925</xdr:rowOff>
    </xdr:to>
    <xdr:cxnSp macro="">
      <xdr:nvCxnSpPr>
        <xdr:cNvPr id="33" name="直線矢印コネクタ 32">
          <a:extLst>
            <a:ext uri="{FF2B5EF4-FFF2-40B4-BE49-F238E27FC236}">
              <a16:creationId xmlns:a16="http://schemas.microsoft.com/office/drawing/2014/main" id="{4D5D57B7-59E7-4002-B34F-0DF8ECB607D5}"/>
            </a:ext>
          </a:extLst>
        </xdr:cNvPr>
        <xdr:cNvCxnSpPr/>
      </xdr:nvCxnSpPr>
      <xdr:spPr>
        <a:xfrm flipV="1">
          <a:off x="466725" y="23383875"/>
          <a:ext cx="4591050" cy="3219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120</xdr:row>
      <xdr:rowOff>133350</xdr:rowOff>
    </xdr:from>
    <xdr:to>
      <xdr:col>0</xdr:col>
      <xdr:colOff>438150</xdr:colOff>
      <xdr:row>125</xdr:row>
      <xdr:rowOff>161925</xdr:rowOff>
    </xdr:to>
    <xdr:sp macro="" textlink="">
      <xdr:nvSpPr>
        <xdr:cNvPr id="34" name="正方形/長方形 33">
          <a:extLst>
            <a:ext uri="{FF2B5EF4-FFF2-40B4-BE49-F238E27FC236}">
              <a16:creationId xmlns:a16="http://schemas.microsoft.com/office/drawing/2014/main" id="{4245BACA-1C35-48EE-84FE-388785DF11FD}"/>
            </a:ext>
          </a:extLst>
        </xdr:cNvPr>
        <xdr:cNvSpPr/>
      </xdr:nvSpPr>
      <xdr:spPr>
        <a:xfrm>
          <a:off x="38100" y="25860375"/>
          <a:ext cx="400050" cy="12192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156882</xdr:colOff>
      <xdr:row>81</xdr:row>
      <xdr:rowOff>56029</xdr:rowOff>
    </xdr:from>
    <xdr:to>
      <xdr:col>7</xdr:col>
      <xdr:colOff>649941</xdr:colOff>
      <xdr:row>83</xdr:row>
      <xdr:rowOff>228039</xdr:rowOff>
    </xdr:to>
    <xdr:sp macro="" textlink="">
      <xdr:nvSpPr>
        <xdr:cNvPr id="3" name="正方形/長方形 2">
          <a:extLst>
            <a:ext uri="{FF2B5EF4-FFF2-40B4-BE49-F238E27FC236}">
              <a16:creationId xmlns:a16="http://schemas.microsoft.com/office/drawing/2014/main" id="{F77E8365-2C12-461E-9C90-FA95A95B6A7A}"/>
            </a:ext>
          </a:extLst>
        </xdr:cNvPr>
        <xdr:cNvSpPr/>
      </xdr:nvSpPr>
      <xdr:spPr>
        <a:xfrm>
          <a:off x="3574676" y="20674853"/>
          <a:ext cx="1860177" cy="64265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452156</xdr:colOff>
      <xdr:row>89</xdr:row>
      <xdr:rowOff>100852</xdr:rowOff>
    </xdr:from>
    <xdr:to>
      <xdr:col>7</xdr:col>
      <xdr:colOff>661146</xdr:colOff>
      <xdr:row>92</xdr:row>
      <xdr:rowOff>44822</xdr:rowOff>
    </xdr:to>
    <xdr:sp macro="" textlink="">
      <xdr:nvSpPr>
        <xdr:cNvPr id="7" name="正方形/長方形 6">
          <a:extLst>
            <a:ext uri="{FF2B5EF4-FFF2-40B4-BE49-F238E27FC236}">
              <a16:creationId xmlns:a16="http://schemas.microsoft.com/office/drawing/2014/main" id="{167A4C1A-119B-4952-B515-17E7E86D2DB6}"/>
            </a:ext>
          </a:extLst>
        </xdr:cNvPr>
        <xdr:cNvSpPr/>
      </xdr:nvSpPr>
      <xdr:spPr>
        <a:xfrm>
          <a:off x="1135715" y="22602264"/>
          <a:ext cx="4310343" cy="59391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647700</xdr:colOff>
      <xdr:row>89</xdr:row>
      <xdr:rowOff>123824</xdr:rowOff>
    </xdr:from>
    <xdr:to>
      <xdr:col>9</xdr:col>
      <xdr:colOff>28575</xdr:colOff>
      <xdr:row>89</xdr:row>
      <xdr:rowOff>123825</xdr:rowOff>
    </xdr:to>
    <xdr:cxnSp macro="">
      <xdr:nvCxnSpPr>
        <xdr:cNvPr id="20" name="直線矢印コネクタ 19">
          <a:extLst>
            <a:ext uri="{FF2B5EF4-FFF2-40B4-BE49-F238E27FC236}">
              <a16:creationId xmlns:a16="http://schemas.microsoft.com/office/drawing/2014/main" id="{D5631D8D-A29F-7B44-5E7A-20CC4FA1E8D3}"/>
            </a:ext>
          </a:extLst>
        </xdr:cNvPr>
        <xdr:cNvCxnSpPr/>
      </xdr:nvCxnSpPr>
      <xdr:spPr>
        <a:xfrm>
          <a:off x="5448300" y="19278599"/>
          <a:ext cx="752475" cy="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92</xdr:row>
      <xdr:rowOff>170377</xdr:rowOff>
    </xdr:from>
    <xdr:to>
      <xdr:col>11</xdr:col>
      <xdr:colOff>28575</xdr:colOff>
      <xdr:row>100</xdr:row>
      <xdr:rowOff>133350</xdr:rowOff>
    </xdr:to>
    <xdr:pic>
      <xdr:nvPicPr>
        <xdr:cNvPr id="21" name="図 20">
          <a:extLst>
            <a:ext uri="{FF2B5EF4-FFF2-40B4-BE49-F238E27FC236}">
              <a16:creationId xmlns:a16="http://schemas.microsoft.com/office/drawing/2014/main" id="{ECD55286-E8F5-9372-0005-5A489B301327}"/>
            </a:ext>
          </a:extLst>
        </xdr:cNvPr>
        <xdr:cNvPicPr>
          <a:picLocks noChangeAspect="1"/>
        </xdr:cNvPicPr>
      </xdr:nvPicPr>
      <xdr:blipFill rotWithShape="1">
        <a:blip xmlns:r="http://schemas.openxmlformats.org/officeDocument/2006/relationships" r:embed="rId9"/>
        <a:srcRect l="2187" t="58632" r="44629" b="16462"/>
        <a:stretch/>
      </xdr:blipFill>
      <xdr:spPr>
        <a:xfrm>
          <a:off x="0" y="20049052"/>
          <a:ext cx="7572375" cy="1906073"/>
        </a:xfrm>
        <a:prstGeom prst="rect">
          <a:avLst/>
        </a:prstGeom>
      </xdr:spPr>
    </xdr:pic>
    <xdr:clientData/>
  </xdr:twoCellAnchor>
  <xdr:twoCellAnchor>
    <xdr:from>
      <xdr:col>0</xdr:col>
      <xdr:colOff>104775</xdr:colOff>
      <xdr:row>94</xdr:row>
      <xdr:rowOff>95249</xdr:rowOff>
    </xdr:from>
    <xdr:to>
      <xdr:col>2</xdr:col>
      <xdr:colOff>76200</xdr:colOff>
      <xdr:row>96</xdr:row>
      <xdr:rowOff>161924</xdr:rowOff>
    </xdr:to>
    <xdr:sp macro="" textlink="">
      <xdr:nvSpPr>
        <xdr:cNvPr id="31" name="正方形/長方形 30">
          <a:extLst>
            <a:ext uri="{FF2B5EF4-FFF2-40B4-BE49-F238E27FC236}">
              <a16:creationId xmlns:a16="http://schemas.microsoft.com/office/drawing/2014/main" id="{9745E5B2-F2C7-4134-BC2B-D789C6DE91B1}"/>
            </a:ext>
          </a:extLst>
        </xdr:cNvPr>
        <xdr:cNvSpPr/>
      </xdr:nvSpPr>
      <xdr:spPr>
        <a:xfrm>
          <a:off x="104775" y="19221449"/>
          <a:ext cx="1343025" cy="5429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581026</xdr:colOff>
      <xdr:row>94</xdr:row>
      <xdr:rowOff>114300</xdr:rowOff>
    </xdr:from>
    <xdr:to>
      <xdr:col>5</xdr:col>
      <xdr:colOff>123826</xdr:colOff>
      <xdr:row>96</xdr:row>
      <xdr:rowOff>142874</xdr:rowOff>
    </xdr:to>
    <xdr:sp macro="" textlink="">
      <xdr:nvSpPr>
        <xdr:cNvPr id="35" name="正方形/長方形 34">
          <a:extLst>
            <a:ext uri="{FF2B5EF4-FFF2-40B4-BE49-F238E27FC236}">
              <a16:creationId xmlns:a16="http://schemas.microsoft.com/office/drawing/2014/main" id="{83E13FED-C877-44F5-9664-A288FFBFD79D}"/>
            </a:ext>
          </a:extLst>
        </xdr:cNvPr>
        <xdr:cNvSpPr/>
      </xdr:nvSpPr>
      <xdr:spPr>
        <a:xfrm>
          <a:off x="2638426" y="19240500"/>
          <a:ext cx="914400" cy="50482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323851</xdr:colOff>
      <xdr:row>94</xdr:row>
      <xdr:rowOff>104775</xdr:rowOff>
    </xdr:from>
    <xdr:to>
      <xdr:col>10</xdr:col>
      <xdr:colOff>609600</xdr:colOff>
      <xdr:row>96</xdr:row>
      <xdr:rowOff>171450</xdr:rowOff>
    </xdr:to>
    <xdr:sp macro="" textlink="">
      <xdr:nvSpPr>
        <xdr:cNvPr id="36" name="正方形/長方形 35">
          <a:extLst>
            <a:ext uri="{FF2B5EF4-FFF2-40B4-BE49-F238E27FC236}">
              <a16:creationId xmlns:a16="http://schemas.microsoft.com/office/drawing/2014/main" id="{7C30AC12-86CA-4667-9CB1-9D198A26FD5E}"/>
            </a:ext>
          </a:extLst>
        </xdr:cNvPr>
        <xdr:cNvSpPr/>
      </xdr:nvSpPr>
      <xdr:spPr>
        <a:xfrm>
          <a:off x="5124451" y="19230975"/>
          <a:ext cx="2343149" cy="5429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180974</xdr:colOff>
      <xdr:row>97</xdr:row>
      <xdr:rowOff>152400</xdr:rowOff>
    </xdr:from>
    <xdr:to>
      <xdr:col>4</xdr:col>
      <xdr:colOff>476249</xdr:colOff>
      <xdr:row>99</xdr:row>
      <xdr:rowOff>103702</xdr:rowOff>
    </xdr:to>
    <xdr:sp macro="" textlink="">
      <xdr:nvSpPr>
        <xdr:cNvPr id="37" name="正方形/長方形 36">
          <a:extLst>
            <a:ext uri="{FF2B5EF4-FFF2-40B4-BE49-F238E27FC236}">
              <a16:creationId xmlns:a16="http://schemas.microsoft.com/office/drawing/2014/main" id="{1786E414-EFD7-4AC2-89B3-FB5BC158A49B}"/>
            </a:ext>
          </a:extLst>
        </xdr:cNvPr>
        <xdr:cNvSpPr/>
      </xdr:nvSpPr>
      <xdr:spPr>
        <a:xfrm>
          <a:off x="1552574" y="21193125"/>
          <a:ext cx="1666875" cy="42755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638175</xdr:colOff>
      <xdr:row>97</xdr:row>
      <xdr:rowOff>142875</xdr:rowOff>
    </xdr:from>
    <xdr:to>
      <xdr:col>10</xdr:col>
      <xdr:colOff>561975</xdr:colOff>
      <xdr:row>99</xdr:row>
      <xdr:rowOff>104775</xdr:rowOff>
    </xdr:to>
    <xdr:sp macro="" textlink="">
      <xdr:nvSpPr>
        <xdr:cNvPr id="38" name="正方形/長方形 37">
          <a:extLst>
            <a:ext uri="{FF2B5EF4-FFF2-40B4-BE49-F238E27FC236}">
              <a16:creationId xmlns:a16="http://schemas.microsoft.com/office/drawing/2014/main" id="{7111F564-CEFC-4C6B-9A8E-9C9A99B89ED7}"/>
            </a:ext>
          </a:extLst>
        </xdr:cNvPr>
        <xdr:cNvSpPr/>
      </xdr:nvSpPr>
      <xdr:spPr>
        <a:xfrm>
          <a:off x="4752975" y="21183600"/>
          <a:ext cx="2667000" cy="4381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619125</xdr:colOff>
      <xdr:row>98</xdr:row>
      <xdr:rowOff>114299</xdr:rowOff>
    </xdr:from>
    <xdr:to>
      <xdr:col>11</xdr:col>
      <xdr:colOff>647700</xdr:colOff>
      <xdr:row>98</xdr:row>
      <xdr:rowOff>114300</xdr:rowOff>
    </xdr:to>
    <xdr:cxnSp macro="">
      <xdr:nvCxnSpPr>
        <xdr:cNvPr id="39" name="直線矢印コネクタ 38">
          <a:extLst>
            <a:ext uri="{FF2B5EF4-FFF2-40B4-BE49-F238E27FC236}">
              <a16:creationId xmlns:a16="http://schemas.microsoft.com/office/drawing/2014/main" id="{AE487850-5CD4-46C7-9441-439DE14168F5}"/>
            </a:ext>
          </a:extLst>
        </xdr:cNvPr>
        <xdr:cNvCxnSpPr/>
      </xdr:nvCxnSpPr>
      <xdr:spPr>
        <a:xfrm>
          <a:off x="7477125" y="20231099"/>
          <a:ext cx="714375" cy="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74</xdr:row>
      <xdr:rowOff>209550</xdr:rowOff>
    </xdr:from>
    <xdr:to>
      <xdr:col>8</xdr:col>
      <xdr:colOff>317495</xdr:colOff>
      <xdr:row>80</xdr:row>
      <xdr:rowOff>23331</xdr:rowOff>
    </xdr:to>
    <xdr:pic>
      <xdr:nvPicPr>
        <xdr:cNvPr id="50" name="図 49">
          <a:extLst>
            <a:ext uri="{FF2B5EF4-FFF2-40B4-BE49-F238E27FC236}">
              <a16:creationId xmlns:a16="http://schemas.microsoft.com/office/drawing/2014/main" id="{538929F4-1B50-487E-B9CA-6D84E09480CF}"/>
            </a:ext>
          </a:extLst>
        </xdr:cNvPr>
        <xdr:cNvPicPr>
          <a:picLocks noChangeAspect="1"/>
        </xdr:cNvPicPr>
      </xdr:nvPicPr>
      <xdr:blipFill>
        <a:blip xmlns:r="http://schemas.openxmlformats.org/officeDocument/2006/relationships" r:embed="rId10"/>
        <a:stretch>
          <a:fillRect/>
        </a:stretch>
      </xdr:blipFill>
      <xdr:spPr>
        <a:xfrm>
          <a:off x="0" y="15992475"/>
          <a:ext cx="5803895" cy="1042506"/>
        </a:xfrm>
        <a:prstGeom prst="rect">
          <a:avLst/>
        </a:prstGeom>
      </xdr:spPr>
    </xdr:pic>
    <xdr:clientData/>
  </xdr:twoCellAnchor>
  <xdr:twoCellAnchor>
    <xdr:from>
      <xdr:col>5</xdr:col>
      <xdr:colOff>647700</xdr:colOff>
      <xdr:row>75</xdr:row>
      <xdr:rowOff>152399</xdr:rowOff>
    </xdr:from>
    <xdr:to>
      <xdr:col>8</xdr:col>
      <xdr:colOff>314325</xdr:colOff>
      <xdr:row>76</xdr:row>
      <xdr:rowOff>47624</xdr:rowOff>
    </xdr:to>
    <xdr:sp macro="" textlink="">
      <xdr:nvSpPr>
        <xdr:cNvPr id="51" name="正方形/長方形 50">
          <a:extLst>
            <a:ext uri="{FF2B5EF4-FFF2-40B4-BE49-F238E27FC236}">
              <a16:creationId xmlns:a16="http://schemas.microsoft.com/office/drawing/2014/main" id="{37A46385-396C-46AC-8ED0-E0D5C97A99EC}"/>
            </a:ext>
          </a:extLst>
        </xdr:cNvPr>
        <xdr:cNvSpPr/>
      </xdr:nvSpPr>
      <xdr:spPr>
        <a:xfrm>
          <a:off x="4076700" y="16173449"/>
          <a:ext cx="1724025" cy="1333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679174</xdr:colOff>
      <xdr:row>41</xdr:row>
      <xdr:rowOff>190498</xdr:rowOff>
    </xdr:from>
    <xdr:to>
      <xdr:col>5</xdr:col>
      <xdr:colOff>107673</xdr:colOff>
      <xdr:row>46</xdr:row>
      <xdr:rowOff>157368</xdr:rowOff>
    </xdr:to>
    <xdr:pic>
      <xdr:nvPicPr>
        <xdr:cNvPr id="8" name="図 7">
          <a:extLst>
            <a:ext uri="{FF2B5EF4-FFF2-40B4-BE49-F238E27FC236}">
              <a16:creationId xmlns:a16="http://schemas.microsoft.com/office/drawing/2014/main" id="{B23FE3E7-263F-FC84-5705-2E0794C5D9F3}"/>
            </a:ext>
          </a:extLst>
        </xdr:cNvPr>
        <xdr:cNvPicPr>
          <a:picLocks noChangeAspect="1"/>
        </xdr:cNvPicPr>
      </xdr:nvPicPr>
      <xdr:blipFill rotWithShape="1">
        <a:blip xmlns:r="http://schemas.openxmlformats.org/officeDocument/2006/relationships" r:embed="rId11"/>
        <a:srcRect l="30575" t="77276" r="61272" b="10842"/>
        <a:stretch/>
      </xdr:blipFill>
      <xdr:spPr>
        <a:xfrm>
          <a:off x="2054087" y="10270433"/>
          <a:ext cx="1490869" cy="1167848"/>
        </a:xfrm>
        <a:prstGeom prst="rect">
          <a:avLst/>
        </a:prstGeom>
      </xdr:spPr>
    </xdr:pic>
    <xdr:clientData/>
  </xdr:twoCellAnchor>
  <xdr:twoCellAnchor>
    <xdr:from>
      <xdr:col>10</xdr:col>
      <xdr:colOff>579783</xdr:colOff>
      <xdr:row>135</xdr:row>
      <xdr:rowOff>140804</xdr:rowOff>
    </xdr:from>
    <xdr:to>
      <xdr:col>11</xdr:col>
      <xdr:colOff>207065</xdr:colOff>
      <xdr:row>138</xdr:row>
      <xdr:rowOff>24848</xdr:rowOff>
    </xdr:to>
    <xdr:sp macro="" textlink="">
      <xdr:nvSpPr>
        <xdr:cNvPr id="9" name="正方形/長方形 8">
          <a:extLst>
            <a:ext uri="{FF2B5EF4-FFF2-40B4-BE49-F238E27FC236}">
              <a16:creationId xmlns:a16="http://schemas.microsoft.com/office/drawing/2014/main" id="{E3F7C30A-572C-5919-E8ED-4585114C82C8}"/>
            </a:ext>
          </a:extLst>
        </xdr:cNvPr>
        <xdr:cNvSpPr/>
      </xdr:nvSpPr>
      <xdr:spPr>
        <a:xfrm>
          <a:off x="7454348" y="34198891"/>
          <a:ext cx="314739" cy="604631"/>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215349</xdr:colOff>
      <xdr:row>58</xdr:row>
      <xdr:rowOff>149086</xdr:rowOff>
    </xdr:from>
    <xdr:to>
      <xdr:col>8</xdr:col>
      <xdr:colOff>273326</xdr:colOff>
      <xdr:row>62</xdr:row>
      <xdr:rowOff>24848</xdr:rowOff>
    </xdr:to>
    <xdr:pic>
      <xdr:nvPicPr>
        <xdr:cNvPr id="10" name="図 9">
          <a:extLst>
            <a:ext uri="{FF2B5EF4-FFF2-40B4-BE49-F238E27FC236}">
              <a16:creationId xmlns:a16="http://schemas.microsoft.com/office/drawing/2014/main" id="{3B869B83-D6F6-70A5-DDE7-A7C783A28EFB}"/>
            </a:ext>
          </a:extLst>
        </xdr:cNvPr>
        <xdr:cNvPicPr>
          <a:picLocks noChangeAspect="1"/>
        </xdr:cNvPicPr>
      </xdr:nvPicPr>
      <xdr:blipFill rotWithShape="1">
        <a:blip xmlns:r="http://schemas.openxmlformats.org/officeDocument/2006/relationships" r:embed="rId12"/>
        <a:srcRect l="54626" t="58148" r="36587" b="24577"/>
        <a:stretch/>
      </xdr:blipFill>
      <xdr:spPr>
        <a:xfrm>
          <a:off x="5027545" y="15513325"/>
          <a:ext cx="745433" cy="836545"/>
        </a:xfrm>
        <a:prstGeom prst="rect">
          <a:avLst/>
        </a:prstGeom>
      </xdr:spPr>
    </xdr:pic>
    <xdr:clientData/>
  </xdr:twoCellAnchor>
  <xdr:twoCellAnchor editAs="oneCell">
    <xdr:from>
      <xdr:col>0</xdr:col>
      <xdr:colOff>29818</xdr:colOff>
      <xdr:row>32</xdr:row>
      <xdr:rowOff>199722</xdr:rowOff>
    </xdr:from>
    <xdr:to>
      <xdr:col>1</xdr:col>
      <xdr:colOff>87794</xdr:colOff>
      <xdr:row>36</xdr:row>
      <xdr:rowOff>75484</xdr:rowOff>
    </xdr:to>
    <xdr:pic>
      <xdr:nvPicPr>
        <xdr:cNvPr id="12" name="図 11">
          <a:extLst>
            <a:ext uri="{FF2B5EF4-FFF2-40B4-BE49-F238E27FC236}">
              <a16:creationId xmlns:a16="http://schemas.microsoft.com/office/drawing/2014/main" id="{B8EDE1E8-48B8-4542-BA07-506FE0CFFF14}"/>
            </a:ext>
          </a:extLst>
        </xdr:cNvPr>
        <xdr:cNvPicPr>
          <a:picLocks noChangeAspect="1"/>
        </xdr:cNvPicPr>
      </xdr:nvPicPr>
      <xdr:blipFill rotWithShape="1">
        <a:blip xmlns:r="http://schemas.openxmlformats.org/officeDocument/2006/relationships" r:embed="rId12"/>
        <a:srcRect l="54626" t="58148" r="36587" b="24577"/>
        <a:stretch/>
      </xdr:blipFill>
      <xdr:spPr>
        <a:xfrm>
          <a:off x="29818" y="9318874"/>
          <a:ext cx="745433" cy="836545"/>
        </a:xfrm>
        <a:prstGeom prst="rect">
          <a:avLst/>
        </a:prstGeom>
      </xdr:spPr>
    </xdr:pic>
    <xdr:clientData/>
  </xdr:twoCellAnchor>
  <xdr:twoCellAnchor editAs="oneCell">
    <xdr:from>
      <xdr:col>5</xdr:col>
      <xdr:colOff>331303</xdr:colOff>
      <xdr:row>49</xdr:row>
      <xdr:rowOff>207064</xdr:rowOff>
    </xdr:from>
    <xdr:to>
      <xdr:col>6</xdr:col>
      <xdr:colOff>240196</xdr:colOff>
      <xdr:row>52</xdr:row>
      <xdr:rowOff>155716</xdr:rowOff>
    </xdr:to>
    <xdr:pic>
      <xdr:nvPicPr>
        <xdr:cNvPr id="15" name="図 14">
          <a:extLst>
            <a:ext uri="{FF2B5EF4-FFF2-40B4-BE49-F238E27FC236}">
              <a16:creationId xmlns:a16="http://schemas.microsoft.com/office/drawing/2014/main" id="{A0BBEB43-A617-4681-A64E-8A9245A736D8}"/>
            </a:ext>
          </a:extLst>
        </xdr:cNvPr>
        <xdr:cNvPicPr>
          <a:picLocks noChangeAspect="1"/>
        </xdr:cNvPicPr>
      </xdr:nvPicPr>
      <xdr:blipFill rotWithShape="1">
        <a:blip xmlns:r="http://schemas.openxmlformats.org/officeDocument/2006/relationships" r:embed="rId12"/>
        <a:srcRect l="54626" t="58148" r="36587" b="24577"/>
        <a:stretch/>
      </xdr:blipFill>
      <xdr:spPr>
        <a:xfrm>
          <a:off x="3768586" y="13409542"/>
          <a:ext cx="596349" cy="669239"/>
        </a:xfrm>
        <a:prstGeom prst="rect">
          <a:avLst/>
        </a:prstGeom>
      </xdr:spPr>
    </xdr:pic>
    <xdr:clientData/>
  </xdr:twoCellAnchor>
  <xdr:twoCellAnchor editAs="oneCell">
    <xdr:from>
      <xdr:col>5</xdr:col>
      <xdr:colOff>306456</xdr:colOff>
      <xdr:row>40</xdr:row>
      <xdr:rowOff>33131</xdr:rowOff>
    </xdr:from>
    <xdr:to>
      <xdr:col>6</xdr:col>
      <xdr:colOff>209441</xdr:colOff>
      <xdr:row>42</xdr:row>
      <xdr:rowOff>215348</xdr:rowOff>
    </xdr:to>
    <xdr:pic>
      <xdr:nvPicPr>
        <xdr:cNvPr id="16" name="図 15">
          <a:extLst>
            <a:ext uri="{FF2B5EF4-FFF2-40B4-BE49-F238E27FC236}">
              <a16:creationId xmlns:a16="http://schemas.microsoft.com/office/drawing/2014/main" id="{57C0B286-4F0E-4AFA-B767-0C35CF8F6169}"/>
            </a:ext>
          </a:extLst>
        </xdr:cNvPr>
        <xdr:cNvPicPr>
          <a:picLocks noChangeAspect="1"/>
        </xdr:cNvPicPr>
      </xdr:nvPicPr>
      <xdr:blipFill rotWithShape="1">
        <a:blip xmlns:r="http://schemas.openxmlformats.org/officeDocument/2006/relationships" r:embed="rId12"/>
        <a:srcRect l="54626" t="58148" r="36587" b="24577"/>
        <a:stretch/>
      </xdr:blipFill>
      <xdr:spPr>
        <a:xfrm>
          <a:off x="3743739" y="11073848"/>
          <a:ext cx="590441" cy="662609"/>
        </a:xfrm>
        <a:prstGeom prst="rect">
          <a:avLst/>
        </a:prstGeom>
      </xdr:spPr>
    </xdr:pic>
    <xdr:clientData/>
  </xdr:twoCellAnchor>
  <xdr:twoCellAnchor editAs="oneCell">
    <xdr:from>
      <xdr:col>11</xdr:col>
      <xdr:colOff>496956</xdr:colOff>
      <xdr:row>21</xdr:row>
      <xdr:rowOff>364434</xdr:rowOff>
    </xdr:from>
    <xdr:to>
      <xdr:col>12</xdr:col>
      <xdr:colOff>588065</xdr:colOff>
      <xdr:row>21</xdr:row>
      <xdr:rowOff>1217543</xdr:rowOff>
    </xdr:to>
    <xdr:pic>
      <xdr:nvPicPr>
        <xdr:cNvPr id="17" name="図 16">
          <a:extLst>
            <a:ext uri="{FF2B5EF4-FFF2-40B4-BE49-F238E27FC236}">
              <a16:creationId xmlns:a16="http://schemas.microsoft.com/office/drawing/2014/main" id="{A8E8C38A-6016-4C26-857F-382B6646D849}"/>
            </a:ext>
          </a:extLst>
        </xdr:cNvPr>
        <xdr:cNvPicPr>
          <a:picLocks noChangeAspect="1"/>
        </xdr:cNvPicPr>
      </xdr:nvPicPr>
      <xdr:blipFill rotWithShape="1">
        <a:blip xmlns:r="http://schemas.openxmlformats.org/officeDocument/2006/relationships" r:embed="rId12"/>
        <a:srcRect l="54626" t="58148" r="36587" b="24577"/>
        <a:stretch/>
      </xdr:blipFill>
      <xdr:spPr>
        <a:xfrm>
          <a:off x="8058978" y="4870173"/>
          <a:ext cx="778565" cy="853109"/>
        </a:xfrm>
        <a:prstGeom prst="rect">
          <a:avLst/>
        </a:prstGeom>
      </xdr:spPr>
    </xdr:pic>
    <xdr:clientData/>
  </xdr:twoCellAnchor>
  <xdr:twoCellAnchor editAs="oneCell">
    <xdr:from>
      <xdr:col>0</xdr:col>
      <xdr:colOff>11206</xdr:colOff>
      <xdr:row>5</xdr:row>
      <xdr:rowOff>54006</xdr:rowOff>
    </xdr:from>
    <xdr:to>
      <xdr:col>20</xdr:col>
      <xdr:colOff>168607</xdr:colOff>
      <xdr:row>15</xdr:row>
      <xdr:rowOff>448234</xdr:rowOff>
    </xdr:to>
    <xdr:pic>
      <xdr:nvPicPr>
        <xdr:cNvPr id="19" name="図 18">
          <a:extLst>
            <a:ext uri="{FF2B5EF4-FFF2-40B4-BE49-F238E27FC236}">
              <a16:creationId xmlns:a16="http://schemas.microsoft.com/office/drawing/2014/main" id="{4E4C8936-936A-1700-3158-7D69FB380FF1}"/>
            </a:ext>
          </a:extLst>
        </xdr:cNvPr>
        <xdr:cNvPicPr>
          <a:picLocks noChangeAspect="1"/>
        </xdr:cNvPicPr>
      </xdr:nvPicPr>
      <xdr:blipFill rotWithShape="1">
        <a:blip xmlns:r="http://schemas.openxmlformats.org/officeDocument/2006/relationships" r:embed="rId13"/>
        <a:srcRect l="1594" t="23943" r="13163" b="43905"/>
        <a:stretch/>
      </xdr:blipFill>
      <xdr:spPr>
        <a:xfrm>
          <a:off x="11206" y="1566800"/>
          <a:ext cx="13828577" cy="2803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76203</xdr:colOff>
      <xdr:row>11</xdr:row>
      <xdr:rowOff>314324</xdr:rowOff>
    </xdr:from>
    <xdr:to>
      <xdr:col>27</xdr:col>
      <xdr:colOff>679174</xdr:colOff>
      <xdr:row>14</xdr:row>
      <xdr:rowOff>28575</xdr:rowOff>
    </xdr:to>
    <xdr:sp macro="" textlink="">
      <xdr:nvSpPr>
        <xdr:cNvPr id="2" name="右中かっこ 1">
          <a:extLst>
            <a:ext uri="{FF2B5EF4-FFF2-40B4-BE49-F238E27FC236}">
              <a16:creationId xmlns:a16="http://schemas.microsoft.com/office/drawing/2014/main" id="{140F2A86-C94F-AA6E-5685-7783757E5256}"/>
            </a:ext>
          </a:extLst>
        </xdr:cNvPr>
        <xdr:cNvSpPr/>
      </xdr:nvSpPr>
      <xdr:spPr>
        <a:xfrm rot="16200000">
          <a:off x="17673846" y="-1099101"/>
          <a:ext cx="1420468" cy="9597884"/>
        </a:xfrm>
        <a:prstGeom prst="rightBrace">
          <a:avLst>
            <a:gd name="adj1" fmla="val 8333"/>
            <a:gd name="adj2" fmla="val 1419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56029</xdr:colOff>
      <xdr:row>11</xdr:row>
      <xdr:rowOff>268942</xdr:rowOff>
    </xdr:from>
    <xdr:to>
      <xdr:col>11</xdr:col>
      <xdr:colOff>799539</xdr:colOff>
      <xdr:row>12</xdr:row>
      <xdr:rowOff>437030</xdr:rowOff>
    </xdr:to>
    <xdr:sp macro="" textlink="">
      <xdr:nvSpPr>
        <xdr:cNvPr id="5" name="四角形: 角を丸くする 4">
          <a:extLst>
            <a:ext uri="{FF2B5EF4-FFF2-40B4-BE49-F238E27FC236}">
              <a16:creationId xmlns:a16="http://schemas.microsoft.com/office/drawing/2014/main" id="{DECC3A30-1BB1-4B3B-F613-5D59C57DFD8F}"/>
            </a:ext>
          </a:extLst>
        </xdr:cNvPr>
        <xdr:cNvSpPr/>
      </xdr:nvSpPr>
      <xdr:spPr>
        <a:xfrm>
          <a:off x="6645088" y="2902324"/>
          <a:ext cx="3466539" cy="75079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t>【</a:t>
          </a:r>
          <a:r>
            <a:rPr kumimoji="1" lang="ja-JP" altLang="en-US" sz="800"/>
            <a:t>特定費用とは</a:t>
          </a:r>
          <a:r>
            <a:rPr kumimoji="1" lang="en-US" altLang="ja-JP" sz="800"/>
            <a:t>】※</a:t>
          </a:r>
          <a:r>
            <a:rPr kumimoji="1" lang="ja-JP" altLang="en-US" sz="800"/>
            <a:t>施行規則</a:t>
          </a:r>
          <a:r>
            <a:rPr kumimoji="1" lang="en-US" altLang="ja-JP" sz="800"/>
            <a:t>28</a:t>
          </a:r>
          <a:r>
            <a:rPr kumimoji="1" lang="ja-JP" altLang="en-US" sz="800"/>
            <a:t>条の</a:t>
          </a:r>
          <a:r>
            <a:rPr kumimoji="1" lang="en-US" altLang="ja-JP" sz="800"/>
            <a:t>16</a:t>
          </a:r>
          <a:r>
            <a:rPr kumimoji="1" lang="ja-JP" altLang="en-US" sz="800"/>
            <a:t>に規定する費用</a:t>
          </a:r>
          <a:endParaRPr kumimoji="1" lang="en-US" altLang="ja-JP" sz="800"/>
        </a:p>
        <a:p>
          <a:pPr algn="l"/>
          <a:r>
            <a:rPr kumimoji="1" lang="ja-JP" altLang="en-US" sz="800"/>
            <a:t>無償化の対象外となる日用品、文房具、行事参加費、食材料費、通園送迎費等の費用を指します。</a:t>
          </a:r>
        </a:p>
      </xdr:txBody>
    </xdr:sp>
    <xdr:clientData/>
  </xdr:twoCellAnchor>
  <xdr:twoCellAnchor>
    <xdr:from>
      <xdr:col>8</xdr:col>
      <xdr:colOff>246529</xdr:colOff>
      <xdr:row>12</xdr:row>
      <xdr:rowOff>448236</xdr:rowOff>
    </xdr:from>
    <xdr:to>
      <xdr:col>8</xdr:col>
      <xdr:colOff>246529</xdr:colOff>
      <xdr:row>14</xdr:row>
      <xdr:rowOff>235324</xdr:rowOff>
    </xdr:to>
    <xdr:cxnSp macro="">
      <xdr:nvCxnSpPr>
        <xdr:cNvPr id="7" name="直線矢印コネクタ 6">
          <a:extLst>
            <a:ext uri="{FF2B5EF4-FFF2-40B4-BE49-F238E27FC236}">
              <a16:creationId xmlns:a16="http://schemas.microsoft.com/office/drawing/2014/main" id="{98608926-B5C7-6BEA-D63C-1E6E02472076}"/>
            </a:ext>
          </a:extLst>
        </xdr:cNvPr>
        <xdr:cNvCxnSpPr/>
      </xdr:nvCxnSpPr>
      <xdr:spPr>
        <a:xfrm>
          <a:off x="6835588" y="3664324"/>
          <a:ext cx="0" cy="9076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xdr:colOff>
      <xdr:row>41</xdr:row>
      <xdr:rowOff>209551</xdr:rowOff>
    </xdr:from>
    <xdr:to>
      <xdr:col>17</xdr:col>
      <xdr:colOff>57150</xdr:colOff>
      <xdr:row>43</xdr:row>
      <xdr:rowOff>38101</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190625" y="7753351"/>
          <a:ext cx="485775"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41</xdr:row>
      <xdr:rowOff>200025</xdr:rowOff>
    </xdr:from>
    <xdr:to>
      <xdr:col>36</xdr:col>
      <xdr:colOff>28575</xdr:colOff>
      <xdr:row>43</xdr:row>
      <xdr:rowOff>28575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971800" y="7743825"/>
          <a:ext cx="485775"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DM219"/>
  <sheetViews>
    <sheetView showZeros="0" view="pageBreakPreview" zoomScaleNormal="100" zoomScaleSheetLayoutView="100" workbookViewId="0">
      <selection activeCell="AO38" sqref="AO38:AP38"/>
    </sheetView>
  </sheetViews>
  <sheetFormatPr defaultColWidth="9" defaultRowHeight="14.25"/>
  <cols>
    <col min="1" max="90" width="1.25" style="2" customWidth="1"/>
    <col min="91" max="91" width="11" style="2" customWidth="1"/>
    <col min="92" max="92" width="1.25" style="2" customWidth="1"/>
    <col min="93" max="93" width="2.75" style="2" customWidth="1"/>
    <col min="94" max="94" width="2.5" style="2" customWidth="1"/>
    <col min="95" max="95" width="4" style="2" customWidth="1"/>
    <col min="96" max="96" width="2.5" style="2" customWidth="1"/>
    <col min="97" max="97" width="3.875" style="2" customWidth="1"/>
    <col min="98" max="98" width="4.125" style="2" customWidth="1"/>
    <col min="99" max="99" width="7.375" style="2" customWidth="1"/>
    <col min="100" max="117" width="1.375" style="2" customWidth="1"/>
    <col min="118" max="16384" width="9" style="2"/>
  </cols>
  <sheetData>
    <row r="1" spans="1:116" ht="12.75"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4"/>
      <c r="AL1" s="234"/>
      <c r="AM1" s="234"/>
      <c r="AN1" s="234"/>
      <c r="AO1" s="234"/>
      <c r="AP1" s="234"/>
      <c r="AQ1" s="234"/>
      <c r="AR1" s="234"/>
      <c r="AS1" s="234"/>
      <c r="AT1" s="234"/>
      <c r="AU1" s="234"/>
      <c r="AV1" s="234"/>
      <c r="AW1" s="234"/>
      <c r="AX1" s="234"/>
      <c r="AY1" s="234"/>
      <c r="AZ1" s="234"/>
      <c r="BA1" s="5"/>
      <c r="BB1" s="5"/>
      <c r="BC1" s="5"/>
      <c r="BD1" s="5"/>
      <c r="BE1" s="5"/>
      <c r="BF1" s="5"/>
      <c r="BG1" s="5"/>
      <c r="BH1" s="5"/>
      <c r="BI1" s="5"/>
      <c r="BJ1" s="5"/>
      <c r="BK1" s="5"/>
      <c r="BL1" s="23" t="s">
        <v>73</v>
      </c>
      <c r="BM1" s="5"/>
      <c r="BN1" s="5"/>
      <c r="BO1" s="5"/>
      <c r="BP1" s="5"/>
      <c r="BQ1" s="5"/>
      <c r="BR1" s="264" t="str">
        <f>請求書!$O$28</f>
        <v/>
      </c>
      <c r="BS1" s="264"/>
      <c r="BT1" s="264"/>
      <c r="BU1" s="264"/>
      <c r="BV1" s="264"/>
      <c r="BW1" s="264"/>
      <c r="BX1" s="264"/>
      <c r="BY1" s="264"/>
      <c r="BZ1" s="264"/>
      <c r="CA1" s="264"/>
      <c r="CB1" s="264"/>
      <c r="CC1" s="264"/>
      <c r="CD1" s="264"/>
      <c r="CE1" s="264"/>
      <c r="CF1" s="264"/>
      <c r="CG1" s="264"/>
      <c r="CH1" s="264"/>
      <c r="CI1" s="264"/>
      <c r="CJ1" s="6"/>
      <c r="CK1" s="6"/>
      <c r="CL1" s="6"/>
      <c r="CM1" s="6"/>
      <c r="CN1" s="6"/>
      <c r="CO1" s="6"/>
    </row>
    <row r="2" spans="1:116" ht="5.2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4"/>
      <c r="AL2" s="4"/>
      <c r="AM2" s="4"/>
      <c r="AN2" s="4"/>
      <c r="AO2" s="4"/>
      <c r="AP2" s="4"/>
      <c r="AQ2" s="4"/>
      <c r="AR2" s="4"/>
      <c r="AS2" s="4"/>
      <c r="AT2" s="4"/>
      <c r="AU2" s="4"/>
      <c r="AV2" s="4"/>
      <c r="AW2" s="4"/>
      <c r="AX2" s="4"/>
      <c r="AY2" s="4"/>
      <c r="AZ2" s="4"/>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7"/>
      <c r="CQ2" s="7"/>
      <c r="CR2" s="7"/>
      <c r="CS2" s="7"/>
      <c r="CT2" s="7"/>
      <c r="CU2" s="7"/>
      <c r="CV2" s="8"/>
      <c r="CW2" s="8"/>
      <c r="CX2" s="8"/>
      <c r="CY2" s="8"/>
      <c r="CZ2" s="8"/>
      <c r="DA2" s="8"/>
      <c r="DB2" s="8"/>
      <c r="DC2" s="8"/>
      <c r="DD2" s="8"/>
      <c r="DE2" s="8"/>
      <c r="DF2" s="8"/>
      <c r="DG2" s="6"/>
      <c r="DH2" s="6"/>
      <c r="DI2" s="6"/>
      <c r="DJ2" s="6"/>
      <c r="DK2" s="6"/>
      <c r="DL2" s="6"/>
    </row>
    <row r="3" spans="1:116" ht="18.75" customHeight="1">
      <c r="A3" s="1"/>
      <c r="BK3" s="5"/>
      <c r="BL3" s="5"/>
      <c r="BM3" s="5"/>
      <c r="BN3" s="5"/>
      <c r="BO3" s="5"/>
      <c r="BP3" s="5"/>
      <c r="BQ3" s="5"/>
      <c r="BR3" s="5"/>
      <c r="BS3" s="5"/>
      <c r="BT3" s="235"/>
      <c r="BU3" s="235"/>
      <c r="BV3" s="235"/>
      <c r="BW3" s="201"/>
      <c r="BX3" s="201"/>
      <c r="BY3" s="201"/>
      <c r="BZ3" s="201"/>
      <c r="CA3" s="201"/>
      <c r="CB3" s="201"/>
      <c r="CC3" s="201"/>
      <c r="CD3" s="201"/>
      <c r="CK3" s="7"/>
      <c r="CL3" s="7"/>
      <c r="CM3" s="7"/>
      <c r="CN3" s="7"/>
      <c r="CO3" s="7"/>
      <c r="CP3" s="7"/>
      <c r="CQ3" s="7"/>
      <c r="CR3" s="7"/>
      <c r="CS3" s="7"/>
      <c r="CT3" s="7"/>
      <c r="CU3" s="7"/>
    </row>
    <row r="4" spans="1:116" ht="16.5" customHeight="1">
      <c r="A4" s="236" t="s">
        <v>51</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c r="BX4" s="236"/>
      <c r="BY4" s="236"/>
      <c r="BZ4" s="236"/>
      <c r="CA4" s="236"/>
      <c r="CB4" s="236"/>
      <c r="CC4" s="236"/>
      <c r="CD4" s="236"/>
      <c r="CE4" s="236"/>
      <c r="CF4" s="236"/>
      <c r="CG4" s="236"/>
      <c r="CH4" s="236"/>
      <c r="CI4" s="236"/>
      <c r="CJ4" s="236"/>
      <c r="CK4" s="9"/>
      <c r="CL4" s="9"/>
      <c r="CM4" s="9"/>
      <c r="CN4" s="9"/>
      <c r="CO4" s="28"/>
      <c r="CP4" s="29"/>
      <c r="CQ4" s="232">
        <f>無償化名簿!R1</f>
        <v>0</v>
      </c>
      <c r="CR4" s="232"/>
      <c r="CS4" s="232"/>
      <c r="CT4" s="232"/>
      <c r="CU4" s="232"/>
      <c r="CV4" s="232"/>
      <c r="CW4" s="232"/>
      <c r="CX4" s="232"/>
    </row>
    <row r="5" spans="1:116" ht="16.5" customHeigh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26"/>
      <c r="AH5" s="26"/>
      <c r="AI5" s="22"/>
      <c r="AJ5" s="22"/>
      <c r="AK5" s="7" t="s">
        <v>83</v>
      </c>
      <c r="AL5" s="201" t="s">
        <v>78</v>
      </c>
      <c r="AM5" s="201"/>
      <c r="AN5" s="201"/>
      <c r="AO5" s="201"/>
      <c r="AP5" s="201" t="str">
        <f>無償化名簿!B3</f>
        <v>北中城村</v>
      </c>
      <c r="AQ5" s="201"/>
      <c r="AR5" s="201" t="s">
        <v>80</v>
      </c>
      <c r="AS5" s="201"/>
      <c r="AT5" s="201" t="str">
        <f>無償化名簿!A6</f>
        <v>③請求対象月</v>
      </c>
      <c r="AU5" s="201"/>
      <c r="AV5" s="201"/>
      <c r="AW5" s="201"/>
      <c r="AX5" s="201" t="s">
        <v>79</v>
      </c>
      <c r="AY5" s="201"/>
      <c r="AZ5" s="201"/>
      <c r="BA5" s="201"/>
      <c r="BB5" s="27" t="s">
        <v>84</v>
      </c>
      <c r="BC5" s="22"/>
      <c r="BD5" s="22"/>
      <c r="BE5" s="22"/>
      <c r="BF5" s="22"/>
      <c r="BG5" s="22"/>
      <c r="BH5" s="22"/>
      <c r="BI5" s="22"/>
      <c r="BJ5" s="26"/>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9"/>
      <c r="CL5" s="9"/>
      <c r="CM5" s="9"/>
      <c r="CN5" s="9"/>
      <c r="CO5" s="18"/>
      <c r="CP5" s="18"/>
      <c r="CQ5" s="25"/>
      <c r="CR5" s="25"/>
      <c r="CS5" s="25"/>
      <c r="CT5" s="25"/>
      <c r="CU5" s="25"/>
      <c r="CV5" s="25"/>
      <c r="CW5" s="25"/>
      <c r="CX5" s="25"/>
    </row>
    <row r="6" spans="1:116" ht="16.5" customHeight="1">
      <c r="B6" s="237" t="s">
        <v>27</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row>
    <row r="7" spans="1:116" s="1" customFormat="1" ht="15" customHeight="1">
      <c r="B7" s="238" t="s">
        <v>38</v>
      </c>
      <c r="C7" s="239"/>
      <c r="D7" s="242" t="s">
        <v>13</v>
      </c>
      <c r="E7" s="243"/>
      <c r="F7" s="243"/>
      <c r="G7" s="243"/>
      <c r="H7" s="243"/>
      <c r="I7" s="243"/>
      <c r="J7" s="243"/>
      <c r="K7" s="243"/>
      <c r="L7" s="243"/>
      <c r="M7" s="243"/>
      <c r="N7" s="243"/>
      <c r="O7" s="243"/>
      <c r="P7" s="244"/>
      <c r="Q7" s="238" t="s">
        <v>20</v>
      </c>
      <c r="R7" s="268"/>
      <c r="S7" s="268"/>
      <c r="T7" s="268"/>
      <c r="U7" s="268"/>
      <c r="V7" s="268"/>
      <c r="W7" s="268"/>
      <c r="X7" s="268"/>
      <c r="Y7" s="268"/>
      <c r="Z7" s="268"/>
      <c r="AA7" s="268"/>
      <c r="AB7" s="268"/>
      <c r="AC7" s="268"/>
      <c r="AD7" s="268"/>
      <c r="AE7" s="239"/>
      <c r="AF7" s="248" t="s">
        <v>70</v>
      </c>
      <c r="AG7" s="249"/>
      <c r="AH7" s="249"/>
      <c r="AI7" s="249"/>
      <c r="AJ7" s="249"/>
      <c r="AK7" s="249"/>
      <c r="AL7" s="249"/>
      <c r="AM7" s="249"/>
      <c r="AN7" s="249"/>
      <c r="AO7" s="252" t="s">
        <v>39</v>
      </c>
      <c r="AP7" s="253"/>
      <c r="AQ7" s="253"/>
      <c r="AR7" s="253"/>
      <c r="AS7" s="253"/>
      <c r="AT7" s="253"/>
      <c r="AU7" s="253"/>
      <c r="AV7" s="253"/>
      <c r="AW7" s="253"/>
      <c r="AX7" s="253"/>
      <c r="AY7" s="253"/>
      <c r="AZ7" s="253"/>
      <c r="BA7" s="253"/>
      <c r="BB7" s="253"/>
      <c r="BC7" s="253"/>
      <c r="BD7" s="253"/>
      <c r="BE7" s="254"/>
      <c r="BF7" s="255" t="s">
        <v>69</v>
      </c>
      <c r="BG7" s="256"/>
      <c r="BH7" s="256"/>
      <c r="BI7" s="256"/>
      <c r="BJ7" s="256"/>
      <c r="BK7" s="256"/>
      <c r="BL7" s="256"/>
      <c r="BM7" s="256"/>
      <c r="BN7" s="256"/>
      <c r="BO7" s="256"/>
      <c r="BP7" s="256"/>
      <c r="BQ7" s="256"/>
      <c r="BR7" s="256"/>
      <c r="BS7" s="256"/>
      <c r="BT7" s="256"/>
      <c r="BU7" s="256" t="s">
        <v>28</v>
      </c>
      <c r="BV7" s="256"/>
      <c r="BW7" s="256"/>
      <c r="BX7" s="256"/>
      <c r="BY7" s="256"/>
      <c r="BZ7" s="256"/>
      <c r="CA7" s="256"/>
      <c r="CB7" s="256"/>
      <c r="CC7" s="256"/>
      <c r="CD7" s="256"/>
      <c r="CE7" s="256"/>
      <c r="CF7" s="256"/>
      <c r="CG7" s="256"/>
      <c r="CH7" s="256"/>
      <c r="CI7" s="257"/>
      <c r="CK7" s="200" t="s">
        <v>72</v>
      </c>
      <c r="CL7" s="200"/>
      <c r="CM7" s="200"/>
      <c r="CO7" s="233" t="s">
        <v>71</v>
      </c>
      <c r="CP7" s="233"/>
      <c r="CV7" s="1" t="s">
        <v>99</v>
      </c>
    </row>
    <row r="8" spans="1:116" s="1" customFormat="1" ht="15" customHeight="1">
      <c r="B8" s="240"/>
      <c r="C8" s="241"/>
      <c r="D8" s="245"/>
      <c r="E8" s="246"/>
      <c r="F8" s="246"/>
      <c r="G8" s="246"/>
      <c r="H8" s="246"/>
      <c r="I8" s="246"/>
      <c r="J8" s="246"/>
      <c r="K8" s="246"/>
      <c r="L8" s="246"/>
      <c r="M8" s="246"/>
      <c r="N8" s="246"/>
      <c r="O8" s="246"/>
      <c r="P8" s="247"/>
      <c r="Q8" s="269"/>
      <c r="R8" s="270"/>
      <c r="S8" s="270"/>
      <c r="T8" s="270"/>
      <c r="U8" s="270"/>
      <c r="V8" s="270"/>
      <c r="W8" s="270"/>
      <c r="X8" s="270"/>
      <c r="Y8" s="270"/>
      <c r="Z8" s="270"/>
      <c r="AA8" s="270"/>
      <c r="AB8" s="270"/>
      <c r="AC8" s="270"/>
      <c r="AD8" s="270"/>
      <c r="AE8" s="271"/>
      <c r="AF8" s="250"/>
      <c r="AG8" s="251"/>
      <c r="AH8" s="251"/>
      <c r="AI8" s="251"/>
      <c r="AJ8" s="251"/>
      <c r="AK8" s="251"/>
      <c r="AL8" s="251"/>
      <c r="AM8" s="251"/>
      <c r="AN8" s="251"/>
      <c r="AO8" s="258" t="s">
        <v>29</v>
      </c>
      <c r="AP8" s="259"/>
      <c r="AQ8" s="259"/>
      <c r="AR8" s="259"/>
      <c r="AS8" s="259"/>
      <c r="AT8" s="259"/>
      <c r="AU8" s="259"/>
      <c r="AV8" s="259"/>
      <c r="AW8" s="259"/>
      <c r="AX8" s="259"/>
      <c r="AY8" s="259"/>
      <c r="AZ8" s="259"/>
      <c r="BA8" s="259"/>
      <c r="BB8" s="259"/>
      <c r="BC8" s="259"/>
      <c r="BD8" s="259"/>
      <c r="BE8" s="260"/>
      <c r="BF8" s="261" t="s">
        <v>48</v>
      </c>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3"/>
      <c r="CK8" s="200"/>
      <c r="CL8" s="200"/>
      <c r="CM8" s="200"/>
      <c r="CO8" s="233"/>
      <c r="CP8" s="233"/>
    </row>
    <row r="9" spans="1:116" s="1" customFormat="1" ht="15" customHeight="1">
      <c r="B9" s="224">
        <v>1</v>
      </c>
      <c r="C9" s="208"/>
      <c r="D9" s="228">
        <f>VLOOKUP(B9,無償化名簿!$A$17:$R$66,3)</f>
        <v>0</v>
      </c>
      <c r="E9" s="207"/>
      <c r="F9" s="207"/>
      <c r="G9" s="207"/>
      <c r="H9" s="207"/>
      <c r="I9" s="207"/>
      <c r="J9" s="207"/>
      <c r="K9" s="207"/>
      <c r="L9" s="207"/>
      <c r="M9" s="207"/>
      <c r="N9" s="207"/>
      <c r="O9" s="207"/>
      <c r="P9" s="208"/>
      <c r="Q9" s="224">
        <f>VLOOKUP(B9,無償化名簿!$A$17:$R$66,2)</f>
        <v>0</v>
      </c>
      <c r="R9" s="207"/>
      <c r="S9" s="207"/>
      <c r="T9" s="207"/>
      <c r="U9" s="207"/>
      <c r="V9" s="207"/>
      <c r="W9" s="207"/>
      <c r="X9" s="207"/>
      <c r="Y9" s="207"/>
      <c r="Z9" s="207"/>
      <c r="AA9" s="207"/>
      <c r="AB9" s="207"/>
      <c r="AC9" s="207"/>
      <c r="AD9" s="207"/>
      <c r="AE9" s="208"/>
      <c r="AF9" s="229" t="s">
        <v>86</v>
      </c>
      <c r="AG9" s="230"/>
      <c r="AH9" s="223" t="s">
        <v>21</v>
      </c>
      <c r="AI9" s="223"/>
      <c r="AJ9" s="223"/>
      <c r="AK9" s="223"/>
      <c r="AL9" s="223"/>
      <c r="AM9" s="223"/>
      <c r="AN9" s="223"/>
      <c r="AO9" s="224" t="str">
        <f>IF(AND(AO10="□",AO11="□"),"☑","□")</f>
        <v>☑</v>
      </c>
      <c r="AP9" s="207"/>
      <c r="AQ9" s="223" t="s">
        <v>41</v>
      </c>
      <c r="AR9" s="223"/>
      <c r="AS9" s="223"/>
      <c r="AT9" s="223"/>
      <c r="AU9" s="207"/>
      <c r="AV9" s="207"/>
      <c r="AW9" s="207"/>
      <c r="AX9" s="207"/>
      <c r="AY9" s="207"/>
      <c r="AZ9" s="207"/>
      <c r="BA9" s="207"/>
      <c r="BB9" s="207"/>
      <c r="BC9" s="207"/>
      <c r="BD9" s="207"/>
      <c r="BE9" s="208"/>
      <c r="BF9" s="225">
        <f>VLOOKUP(B9,無償化名簿!$A$17:$R$66,11)-VLOOKUP(B9,無償化名簿!$A$17:$R$66,15)</f>
        <v>0</v>
      </c>
      <c r="BG9" s="203"/>
      <c r="BH9" s="203"/>
      <c r="BI9" s="203"/>
      <c r="BJ9" s="203"/>
      <c r="BK9" s="203"/>
      <c r="BL9" s="203"/>
      <c r="BM9" s="203"/>
      <c r="BN9" s="203"/>
      <c r="BO9" s="203"/>
      <c r="BP9" s="203"/>
      <c r="BQ9" s="203"/>
      <c r="BR9" s="203"/>
      <c r="BS9" s="203" t="s">
        <v>5</v>
      </c>
      <c r="BT9" s="204"/>
      <c r="BU9" s="203" t="e">
        <f>IF(CO9&gt;7,0,IF(CV9="☑",CQ9,IF(CV10="☑",CS9,IF(CV11="☑",CU9))))</f>
        <v>#N/A</v>
      </c>
      <c r="BV9" s="203"/>
      <c r="BW9" s="203"/>
      <c r="BX9" s="203"/>
      <c r="BY9" s="203"/>
      <c r="BZ9" s="203"/>
      <c r="CA9" s="203"/>
      <c r="CB9" s="203"/>
      <c r="CC9" s="203"/>
      <c r="CD9" s="203"/>
      <c r="CE9" s="203"/>
      <c r="CF9" s="203"/>
      <c r="CG9" s="203"/>
      <c r="CH9" s="207" t="s">
        <v>5</v>
      </c>
      <c r="CI9" s="208"/>
      <c r="CK9" s="205" t="e">
        <f>BF11</f>
        <v>#N/A</v>
      </c>
      <c r="CL9" s="200"/>
      <c r="CM9" s="200"/>
      <c r="CO9" s="200">
        <f>DATEDIF(D9,$CQ$4,"Y")</f>
        <v>0</v>
      </c>
      <c r="CP9" s="200"/>
      <c r="CQ9" s="200">
        <f>IF(CO9&lt;3,42000,37000)</f>
        <v>42000</v>
      </c>
      <c r="CR9" s="200"/>
      <c r="CS9" s="200" t="e">
        <f>ROUNDDOWN(CQ9*($CQ$205-DG10+1)/$CQ$205,-1)</f>
        <v>#N/A</v>
      </c>
      <c r="CT9" s="200"/>
      <c r="CU9" s="201" t="e">
        <f>ROUNDDOWN(CQ9*DG11/$CQ$205,-1)</f>
        <v>#VALUE!</v>
      </c>
      <c r="CV9" s="200" t="str">
        <f>IF(AND(CV10="□",CV11="□"),"☑","□")</f>
        <v>□</v>
      </c>
      <c r="CW9" s="200"/>
      <c r="CX9" s="1" t="s">
        <v>104</v>
      </c>
    </row>
    <row r="10" spans="1:116" s="1" customFormat="1" ht="15" customHeight="1">
      <c r="B10" s="213"/>
      <c r="C10" s="209"/>
      <c r="D10" s="213"/>
      <c r="E10" s="200"/>
      <c r="F10" s="200"/>
      <c r="G10" s="200"/>
      <c r="H10" s="200"/>
      <c r="I10" s="200"/>
      <c r="J10" s="200"/>
      <c r="K10" s="200"/>
      <c r="L10" s="200"/>
      <c r="M10" s="200"/>
      <c r="N10" s="200"/>
      <c r="O10" s="200"/>
      <c r="P10" s="209"/>
      <c r="Q10" s="213"/>
      <c r="R10" s="200"/>
      <c r="S10" s="200"/>
      <c r="T10" s="200"/>
      <c r="U10" s="200"/>
      <c r="V10" s="200"/>
      <c r="W10" s="200"/>
      <c r="X10" s="200"/>
      <c r="Y10" s="200"/>
      <c r="Z10" s="200"/>
      <c r="AA10" s="200"/>
      <c r="AB10" s="200"/>
      <c r="AC10" s="200"/>
      <c r="AD10" s="200"/>
      <c r="AE10" s="209"/>
      <c r="AF10" s="210" t="s">
        <v>87</v>
      </c>
      <c r="AG10" s="211"/>
      <c r="AH10" s="212" t="s">
        <v>23</v>
      </c>
      <c r="AI10" s="212"/>
      <c r="AJ10" s="212"/>
      <c r="AK10" s="212"/>
      <c r="AL10" s="212"/>
      <c r="AM10" s="212"/>
      <c r="AN10" s="212"/>
      <c r="AO10" s="213" t="str">
        <f>IF(AZ10="","□","☑")</f>
        <v>□</v>
      </c>
      <c r="AP10" s="200"/>
      <c r="AQ10" s="212" t="s">
        <v>30</v>
      </c>
      <c r="AR10" s="212"/>
      <c r="AS10" s="212"/>
      <c r="AT10" s="212"/>
      <c r="AU10" s="212"/>
      <c r="AV10" s="212"/>
      <c r="AW10" s="212"/>
      <c r="AX10" s="212"/>
      <c r="AY10" s="212"/>
      <c r="AZ10" s="200" t="str">
        <f>IF(VLOOKUP(B9,無償化名簿!$A$17:$R$66,8)=0,"",VLOOKUP(B9,無償化名簿!$A$17:$R$66,8))</f>
        <v/>
      </c>
      <c r="BA10" s="200"/>
      <c r="BB10" s="200"/>
      <c r="BC10" s="200" t="s">
        <v>7</v>
      </c>
      <c r="BD10" s="200"/>
      <c r="BE10" s="20" t="s">
        <v>42</v>
      </c>
      <c r="BF10" s="226"/>
      <c r="BG10" s="205"/>
      <c r="BH10" s="205"/>
      <c r="BI10" s="205"/>
      <c r="BJ10" s="205"/>
      <c r="BK10" s="205"/>
      <c r="BL10" s="205"/>
      <c r="BM10" s="205"/>
      <c r="BN10" s="205"/>
      <c r="BO10" s="205"/>
      <c r="BP10" s="205"/>
      <c r="BQ10" s="205"/>
      <c r="BR10" s="205"/>
      <c r="BS10" s="205"/>
      <c r="BT10" s="206"/>
      <c r="BU10" s="205"/>
      <c r="BV10" s="205"/>
      <c r="BW10" s="205"/>
      <c r="BX10" s="205"/>
      <c r="BY10" s="205"/>
      <c r="BZ10" s="205"/>
      <c r="CA10" s="205"/>
      <c r="CB10" s="205"/>
      <c r="CC10" s="205"/>
      <c r="CD10" s="205"/>
      <c r="CE10" s="205"/>
      <c r="CF10" s="205"/>
      <c r="CG10" s="205"/>
      <c r="CH10" s="200"/>
      <c r="CI10" s="209"/>
      <c r="CK10" s="200"/>
      <c r="CL10" s="200"/>
      <c r="CM10" s="200"/>
      <c r="CO10" s="200"/>
      <c r="CP10" s="200"/>
      <c r="CQ10" s="200"/>
      <c r="CR10" s="200"/>
      <c r="CS10" s="200"/>
      <c r="CT10" s="200"/>
      <c r="CU10" s="201"/>
      <c r="CV10" s="200" t="str">
        <f>IF(DG10="","□","☑")</f>
        <v>☑</v>
      </c>
      <c r="CW10" s="200"/>
      <c r="CX10" s="1" t="s">
        <v>100</v>
      </c>
      <c r="DG10" s="200" t="b">
        <f>IF(VLOOKUP(B9,無償化名簿!$A$17:$R$66,16)=0,"",VLOOKUP(B9,無償化名簿!$A$17:$R$66,16))</f>
        <v>0</v>
      </c>
      <c r="DH10" s="200"/>
      <c r="DI10" s="200"/>
      <c r="DJ10" s="1" t="s">
        <v>101</v>
      </c>
      <c r="DL10" s="1" t="s">
        <v>102</v>
      </c>
    </row>
    <row r="11" spans="1:116" s="1" customFormat="1" ht="15" customHeight="1">
      <c r="B11" s="217"/>
      <c r="C11" s="227"/>
      <c r="D11" s="217"/>
      <c r="E11" s="218"/>
      <c r="F11" s="218"/>
      <c r="G11" s="218"/>
      <c r="H11" s="218"/>
      <c r="I11" s="218"/>
      <c r="J11" s="218"/>
      <c r="K11" s="218"/>
      <c r="L11" s="218"/>
      <c r="M11" s="218"/>
      <c r="N11" s="218"/>
      <c r="O11" s="218"/>
      <c r="P11" s="227"/>
      <c r="Q11" s="217"/>
      <c r="R11" s="218"/>
      <c r="S11" s="218"/>
      <c r="T11" s="218"/>
      <c r="U11" s="218"/>
      <c r="V11" s="218"/>
      <c r="W11" s="218"/>
      <c r="X11" s="218"/>
      <c r="Y11" s="218"/>
      <c r="Z11" s="218"/>
      <c r="AA11" s="218"/>
      <c r="AB11" s="218"/>
      <c r="AC11" s="218"/>
      <c r="AD11" s="218"/>
      <c r="AE11" s="227"/>
      <c r="AF11" s="214" t="s">
        <v>34</v>
      </c>
      <c r="AG11" s="215"/>
      <c r="AH11" s="216" t="s">
        <v>22</v>
      </c>
      <c r="AI11" s="216"/>
      <c r="AJ11" s="216"/>
      <c r="AK11" s="216"/>
      <c r="AL11" s="216"/>
      <c r="AM11" s="216"/>
      <c r="AN11" s="216"/>
      <c r="AO11" s="213" t="str">
        <f>IF(AZ11="","□","☑")</f>
        <v>□</v>
      </c>
      <c r="AP11" s="200"/>
      <c r="AQ11" s="216" t="s">
        <v>89</v>
      </c>
      <c r="AR11" s="216"/>
      <c r="AS11" s="216"/>
      <c r="AT11" s="216"/>
      <c r="AU11" s="216"/>
      <c r="AV11" s="216"/>
      <c r="AW11" s="216"/>
      <c r="AX11" s="216"/>
      <c r="AY11" s="216"/>
      <c r="AZ11" s="218" t="str">
        <f>IF(VLOOKUP(B9,無償化名簿!$A$17:$R$66,9)=0,"",VLOOKUP(B9,無償化名簿!$A$17:$R$66,9))</f>
        <v/>
      </c>
      <c r="BA11" s="218"/>
      <c r="BB11" s="218"/>
      <c r="BC11" s="218" t="s">
        <v>7</v>
      </c>
      <c r="BD11" s="218"/>
      <c r="BE11" s="21" t="s">
        <v>42</v>
      </c>
      <c r="BF11" s="219" t="e">
        <f>MIN(BF9,BU9)</f>
        <v>#N/A</v>
      </c>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1" t="s">
        <v>5</v>
      </c>
      <c r="CI11" s="222"/>
      <c r="CK11" s="200"/>
      <c r="CL11" s="200"/>
      <c r="CM11" s="200"/>
      <c r="CO11" s="200"/>
      <c r="CP11" s="200"/>
      <c r="CQ11" s="200"/>
      <c r="CR11" s="200"/>
      <c r="CS11" s="200"/>
      <c r="CT11" s="200"/>
      <c r="CU11" s="201"/>
      <c r="CV11" s="267" t="str">
        <f>IF(DG11="","□","☑")</f>
        <v>□</v>
      </c>
      <c r="CW11" s="267"/>
      <c r="CX11" s="1" t="s">
        <v>103</v>
      </c>
      <c r="DG11" s="200" t="str">
        <f>IF(VLOOKUP(B9,無償化名簿!$A$17:$R$66,17)=0,"",VLOOKUP(B9,無償化名簿!$A$17:$R$66,17))</f>
        <v/>
      </c>
      <c r="DH11" s="200"/>
      <c r="DI11" s="200"/>
      <c r="DJ11" s="1" t="s">
        <v>101</v>
      </c>
      <c r="DL11" s="1" t="s">
        <v>102</v>
      </c>
    </row>
    <row r="12" spans="1:116" s="1" customFormat="1" ht="15" customHeight="1">
      <c r="B12" s="224">
        <v>2</v>
      </c>
      <c r="C12" s="208"/>
      <c r="D12" s="228">
        <f>VLOOKUP(B12,無償化名簿!$A$17:$R$66,3)</f>
        <v>0</v>
      </c>
      <c r="E12" s="207"/>
      <c r="F12" s="207"/>
      <c r="G12" s="207"/>
      <c r="H12" s="207"/>
      <c r="I12" s="207"/>
      <c r="J12" s="207"/>
      <c r="K12" s="207"/>
      <c r="L12" s="207"/>
      <c r="M12" s="207"/>
      <c r="N12" s="207"/>
      <c r="O12" s="207"/>
      <c r="P12" s="208"/>
      <c r="Q12" s="224">
        <f>VLOOKUP(B12,無償化名簿!$A$17:$R$66,2)</f>
        <v>0</v>
      </c>
      <c r="R12" s="207"/>
      <c r="S12" s="207"/>
      <c r="T12" s="207"/>
      <c r="U12" s="207"/>
      <c r="V12" s="207"/>
      <c r="W12" s="207"/>
      <c r="X12" s="207"/>
      <c r="Y12" s="207"/>
      <c r="Z12" s="207"/>
      <c r="AA12" s="207"/>
      <c r="AB12" s="207"/>
      <c r="AC12" s="207"/>
      <c r="AD12" s="207"/>
      <c r="AE12" s="208"/>
      <c r="AF12" s="229" t="s">
        <v>62</v>
      </c>
      <c r="AG12" s="230"/>
      <c r="AH12" s="223" t="s">
        <v>21</v>
      </c>
      <c r="AI12" s="223"/>
      <c r="AJ12" s="223"/>
      <c r="AK12" s="223"/>
      <c r="AL12" s="223"/>
      <c r="AM12" s="223"/>
      <c r="AN12" s="223"/>
      <c r="AO12" s="224" t="str">
        <f>IF(AND(AO13="□",AO14="□"),"☑","□")</f>
        <v>☑</v>
      </c>
      <c r="AP12" s="207"/>
      <c r="AQ12" s="223" t="s">
        <v>41</v>
      </c>
      <c r="AR12" s="223"/>
      <c r="AS12" s="223"/>
      <c r="AT12" s="223"/>
      <c r="AU12" s="207"/>
      <c r="AV12" s="207"/>
      <c r="AW12" s="207"/>
      <c r="AX12" s="207"/>
      <c r="AY12" s="207"/>
      <c r="AZ12" s="207"/>
      <c r="BA12" s="207"/>
      <c r="BB12" s="207"/>
      <c r="BC12" s="207"/>
      <c r="BD12" s="207"/>
      <c r="BE12" s="208"/>
      <c r="BF12" s="225">
        <f>VLOOKUP(B12,無償化名簿!$A$17:$R$66,11)-VLOOKUP(B12,無償化名簿!$A$17:$R$66,15)</f>
        <v>0</v>
      </c>
      <c r="BG12" s="203"/>
      <c r="BH12" s="203"/>
      <c r="BI12" s="203"/>
      <c r="BJ12" s="203"/>
      <c r="BK12" s="203"/>
      <c r="BL12" s="203"/>
      <c r="BM12" s="203"/>
      <c r="BN12" s="203"/>
      <c r="BO12" s="203"/>
      <c r="BP12" s="203"/>
      <c r="BQ12" s="203"/>
      <c r="BR12" s="203"/>
      <c r="BS12" s="203" t="s">
        <v>5</v>
      </c>
      <c r="BT12" s="204"/>
      <c r="BU12" s="203" t="e">
        <f>IF(CO12&gt;7,0,IF(CV12="☑",CQ12,IF(CV13="☑",CS12,IF(CV14="☑",CU12))))</f>
        <v>#N/A</v>
      </c>
      <c r="BV12" s="203"/>
      <c r="BW12" s="203"/>
      <c r="BX12" s="203"/>
      <c r="BY12" s="203"/>
      <c r="BZ12" s="203"/>
      <c r="CA12" s="203"/>
      <c r="CB12" s="203"/>
      <c r="CC12" s="203"/>
      <c r="CD12" s="203"/>
      <c r="CE12" s="203"/>
      <c r="CF12" s="203"/>
      <c r="CG12" s="203"/>
      <c r="CH12" s="207" t="s">
        <v>5</v>
      </c>
      <c r="CI12" s="208"/>
      <c r="CK12" s="200" t="e">
        <f>BF14</f>
        <v>#N/A</v>
      </c>
      <c r="CL12" s="200"/>
      <c r="CM12" s="200"/>
      <c r="CO12" s="200">
        <f>DATEDIF(D12,$CQ$4,"Y")</f>
        <v>0</v>
      </c>
      <c r="CP12" s="200"/>
      <c r="CQ12" s="200">
        <f>IF(CO12&lt;3,42000,37000)</f>
        <v>42000</v>
      </c>
      <c r="CR12" s="200"/>
      <c r="CS12" s="200" t="e">
        <f>ROUNDDOWN(CQ12*($CQ$205-DG13+1)/$CQ$205,-1)</f>
        <v>#N/A</v>
      </c>
      <c r="CT12" s="200"/>
      <c r="CU12" s="201" t="e">
        <f>ROUNDDOWN(CQ12*DG14/$CQ$205,-1)</f>
        <v>#VALUE!</v>
      </c>
      <c r="CV12" s="200" t="str">
        <f>IF(AND(CV13="□",CV14="□"),"☑","□")</f>
        <v>□</v>
      </c>
      <c r="CW12" s="200"/>
      <c r="CX12" s="1" t="s">
        <v>104</v>
      </c>
    </row>
    <row r="13" spans="1:116" s="1" customFormat="1" ht="15" customHeight="1">
      <c r="B13" s="213"/>
      <c r="C13" s="209"/>
      <c r="D13" s="213"/>
      <c r="E13" s="200"/>
      <c r="F13" s="200"/>
      <c r="G13" s="200"/>
      <c r="H13" s="200"/>
      <c r="I13" s="200"/>
      <c r="J13" s="200"/>
      <c r="K13" s="200"/>
      <c r="L13" s="200"/>
      <c r="M13" s="200"/>
      <c r="N13" s="200"/>
      <c r="O13" s="200"/>
      <c r="P13" s="209"/>
      <c r="Q13" s="213"/>
      <c r="R13" s="200"/>
      <c r="S13" s="200"/>
      <c r="T13" s="200"/>
      <c r="U13" s="200"/>
      <c r="V13" s="200"/>
      <c r="W13" s="200"/>
      <c r="X13" s="200"/>
      <c r="Y13" s="200"/>
      <c r="Z13" s="200"/>
      <c r="AA13" s="200"/>
      <c r="AB13" s="200"/>
      <c r="AC13" s="200"/>
      <c r="AD13" s="200"/>
      <c r="AE13" s="209"/>
      <c r="AF13" s="210" t="s">
        <v>34</v>
      </c>
      <c r="AG13" s="211"/>
      <c r="AH13" s="212" t="s">
        <v>23</v>
      </c>
      <c r="AI13" s="212"/>
      <c r="AJ13" s="212"/>
      <c r="AK13" s="212"/>
      <c r="AL13" s="212"/>
      <c r="AM13" s="212"/>
      <c r="AN13" s="212"/>
      <c r="AO13" s="213" t="str">
        <f>IF(AZ13="","□","☑")</f>
        <v>□</v>
      </c>
      <c r="AP13" s="200"/>
      <c r="AQ13" s="212" t="s">
        <v>30</v>
      </c>
      <c r="AR13" s="212"/>
      <c r="AS13" s="212"/>
      <c r="AT13" s="212"/>
      <c r="AU13" s="212"/>
      <c r="AV13" s="212"/>
      <c r="AW13" s="212"/>
      <c r="AX13" s="212"/>
      <c r="AY13" s="212"/>
      <c r="AZ13" s="200" t="str">
        <f>IF(VLOOKUP(B12,無償化名簿!$A$17:$R$66,8)=0,"",VLOOKUP(B12,無償化名簿!$A$17:$R$66,8))</f>
        <v/>
      </c>
      <c r="BA13" s="200"/>
      <c r="BB13" s="200"/>
      <c r="BC13" s="200" t="s">
        <v>7</v>
      </c>
      <c r="BD13" s="200"/>
      <c r="BE13" s="20" t="s">
        <v>42</v>
      </c>
      <c r="BF13" s="226"/>
      <c r="BG13" s="205"/>
      <c r="BH13" s="205"/>
      <c r="BI13" s="205"/>
      <c r="BJ13" s="205"/>
      <c r="BK13" s="205"/>
      <c r="BL13" s="205"/>
      <c r="BM13" s="205"/>
      <c r="BN13" s="205"/>
      <c r="BO13" s="205"/>
      <c r="BP13" s="205"/>
      <c r="BQ13" s="205"/>
      <c r="BR13" s="205"/>
      <c r="BS13" s="205"/>
      <c r="BT13" s="206"/>
      <c r="BU13" s="205"/>
      <c r="BV13" s="205"/>
      <c r="BW13" s="205"/>
      <c r="BX13" s="205"/>
      <c r="BY13" s="205"/>
      <c r="BZ13" s="205"/>
      <c r="CA13" s="205"/>
      <c r="CB13" s="205"/>
      <c r="CC13" s="205"/>
      <c r="CD13" s="205"/>
      <c r="CE13" s="205"/>
      <c r="CF13" s="205"/>
      <c r="CG13" s="205"/>
      <c r="CH13" s="200"/>
      <c r="CI13" s="209"/>
      <c r="CK13" s="200"/>
      <c r="CL13" s="200"/>
      <c r="CM13" s="200"/>
      <c r="CO13" s="200"/>
      <c r="CP13" s="200"/>
      <c r="CQ13" s="200"/>
      <c r="CR13" s="200"/>
      <c r="CS13" s="200"/>
      <c r="CT13" s="200"/>
      <c r="CU13" s="201"/>
      <c r="CV13" s="200" t="str">
        <f>IF(DG13="","□","☑")</f>
        <v>☑</v>
      </c>
      <c r="CW13" s="200"/>
      <c r="CX13" s="1" t="s">
        <v>100</v>
      </c>
      <c r="DG13" s="200" t="b">
        <f>IF(VLOOKUP(B12,無償化名簿!$A$17:$R$66,16)=0,"",VLOOKUP(B12,無償化名簿!$A$17:$R$66,16))</f>
        <v>0</v>
      </c>
      <c r="DH13" s="200"/>
      <c r="DI13" s="200"/>
      <c r="DJ13" s="1" t="s">
        <v>101</v>
      </c>
      <c r="DL13" s="1" t="s">
        <v>102</v>
      </c>
    </row>
    <row r="14" spans="1:116" s="1" customFormat="1" ht="15" customHeight="1">
      <c r="B14" s="217"/>
      <c r="C14" s="227"/>
      <c r="D14" s="217"/>
      <c r="E14" s="218"/>
      <c r="F14" s="218"/>
      <c r="G14" s="218"/>
      <c r="H14" s="218"/>
      <c r="I14" s="218"/>
      <c r="J14" s="218"/>
      <c r="K14" s="218"/>
      <c r="L14" s="218"/>
      <c r="M14" s="218"/>
      <c r="N14" s="218"/>
      <c r="O14" s="218"/>
      <c r="P14" s="227"/>
      <c r="Q14" s="217"/>
      <c r="R14" s="218"/>
      <c r="S14" s="218"/>
      <c r="T14" s="218"/>
      <c r="U14" s="218"/>
      <c r="V14" s="218"/>
      <c r="W14" s="218"/>
      <c r="X14" s="218"/>
      <c r="Y14" s="218"/>
      <c r="Z14" s="218"/>
      <c r="AA14" s="218"/>
      <c r="AB14" s="218"/>
      <c r="AC14" s="218"/>
      <c r="AD14" s="218"/>
      <c r="AE14" s="227"/>
      <c r="AF14" s="214" t="s">
        <v>40</v>
      </c>
      <c r="AG14" s="215"/>
      <c r="AH14" s="216" t="s">
        <v>22</v>
      </c>
      <c r="AI14" s="216"/>
      <c r="AJ14" s="216"/>
      <c r="AK14" s="216"/>
      <c r="AL14" s="216"/>
      <c r="AM14" s="216"/>
      <c r="AN14" s="216"/>
      <c r="AO14" s="213" t="str">
        <f>IF(AZ14="","□","☑")</f>
        <v>□</v>
      </c>
      <c r="AP14" s="200"/>
      <c r="AQ14" s="216" t="s">
        <v>89</v>
      </c>
      <c r="AR14" s="216"/>
      <c r="AS14" s="216"/>
      <c r="AT14" s="216"/>
      <c r="AU14" s="216"/>
      <c r="AV14" s="216"/>
      <c r="AW14" s="216"/>
      <c r="AX14" s="216"/>
      <c r="AY14" s="216"/>
      <c r="AZ14" s="218" t="str">
        <f>IF(VLOOKUP(B12,無償化名簿!$A$17:$R$66,9)=0,"",VLOOKUP(B12,無償化名簿!$A$17:$R$66,9))</f>
        <v/>
      </c>
      <c r="BA14" s="218"/>
      <c r="BB14" s="218"/>
      <c r="BC14" s="218" t="s">
        <v>7</v>
      </c>
      <c r="BD14" s="218"/>
      <c r="BE14" s="21" t="s">
        <v>42</v>
      </c>
      <c r="BF14" s="219" t="e">
        <f>MIN(BF12,BU12)</f>
        <v>#N/A</v>
      </c>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20"/>
      <c r="CF14" s="220"/>
      <c r="CG14" s="220"/>
      <c r="CH14" s="221" t="s">
        <v>5</v>
      </c>
      <c r="CI14" s="222"/>
      <c r="CK14" s="200"/>
      <c r="CL14" s="200"/>
      <c r="CM14" s="200"/>
      <c r="CO14" s="200"/>
      <c r="CP14" s="200"/>
      <c r="CQ14" s="200"/>
      <c r="CR14" s="200"/>
      <c r="CS14" s="200"/>
      <c r="CT14" s="200"/>
      <c r="CU14" s="201"/>
      <c r="CV14" s="267" t="str">
        <f>IF(DG14="","□","☑")</f>
        <v>□</v>
      </c>
      <c r="CW14" s="267"/>
      <c r="CX14" s="1" t="s">
        <v>103</v>
      </c>
      <c r="DG14" s="200" t="str">
        <f>IF(VLOOKUP(B12,無償化名簿!$A$17:$R$66,17)=0,"",VLOOKUP(B12,無償化名簿!$A$17:$R$66,17))</f>
        <v/>
      </c>
      <c r="DH14" s="200"/>
      <c r="DI14" s="200"/>
      <c r="DJ14" s="1" t="s">
        <v>101</v>
      </c>
      <c r="DL14" s="1" t="s">
        <v>102</v>
      </c>
    </row>
    <row r="15" spans="1:116" s="1" customFormat="1" ht="15" customHeight="1">
      <c r="B15" s="224">
        <v>3</v>
      </c>
      <c r="C15" s="208"/>
      <c r="D15" s="228">
        <f>VLOOKUP(B15,無償化名簿!$A$17:$R$66,3)</f>
        <v>0</v>
      </c>
      <c r="E15" s="207"/>
      <c r="F15" s="207"/>
      <c r="G15" s="207"/>
      <c r="H15" s="207"/>
      <c r="I15" s="207"/>
      <c r="J15" s="207"/>
      <c r="K15" s="207"/>
      <c r="L15" s="207"/>
      <c r="M15" s="207"/>
      <c r="N15" s="207"/>
      <c r="O15" s="207"/>
      <c r="P15" s="208"/>
      <c r="Q15" s="224">
        <f>VLOOKUP(B15,無償化名簿!$A$17:$R$66,2)</f>
        <v>0</v>
      </c>
      <c r="R15" s="207"/>
      <c r="S15" s="207"/>
      <c r="T15" s="207"/>
      <c r="U15" s="207"/>
      <c r="V15" s="207"/>
      <c r="W15" s="207"/>
      <c r="X15" s="207"/>
      <c r="Y15" s="207"/>
      <c r="Z15" s="207"/>
      <c r="AA15" s="207"/>
      <c r="AB15" s="207"/>
      <c r="AC15" s="207"/>
      <c r="AD15" s="207"/>
      <c r="AE15" s="208"/>
      <c r="AF15" s="229" t="s">
        <v>62</v>
      </c>
      <c r="AG15" s="230"/>
      <c r="AH15" s="223" t="s">
        <v>21</v>
      </c>
      <c r="AI15" s="223"/>
      <c r="AJ15" s="223"/>
      <c r="AK15" s="223"/>
      <c r="AL15" s="223"/>
      <c r="AM15" s="223"/>
      <c r="AN15" s="223"/>
      <c r="AO15" s="224" t="str">
        <f>IF(AND(AO16="□",AO17="□"),"☑","□")</f>
        <v>☑</v>
      </c>
      <c r="AP15" s="207"/>
      <c r="AQ15" s="223" t="s">
        <v>41</v>
      </c>
      <c r="AR15" s="223"/>
      <c r="AS15" s="223"/>
      <c r="AT15" s="223"/>
      <c r="AU15" s="207"/>
      <c r="AV15" s="207"/>
      <c r="AW15" s="207"/>
      <c r="AX15" s="207"/>
      <c r="AY15" s="207"/>
      <c r="AZ15" s="207"/>
      <c r="BA15" s="207"/>
      <c r="BB15" s="207"/>
      <c r="BC15" s="207"/>
      <c r="BD15" s="207"/>
      <c r="BE15" s="208"/>
      <c r="BF15" s="225">
        <f>VLOOKUP(B15,無償化名簿!$A$17:$R$66,11)-VLOOKUP(B15,無償化名簿!$A$17:$R$66,15)</f>
        <v>0</v>
      </c>
      <c r="BG15" s="203"/>
      <c r="BH15" s="203"/>
      <c r="BI15" s="203"/>
      <c r="BJ15" s="203"/>
      <c r="BK15" s="203"/>
      <c r="BL15" s="203"/>
      <c r="BM15" s="203"/>
      <c r="BN15" s="203"/>
      <c r="BO15" s="203"/>
      <c r="BP15" s="203"/>
      <c r="BQ15" s="203"/>
      <c r="BR15" s="203"/>
      <c r="BS15" s="203" t="s">
        <v>5</v>
      </c>
      <c r="BT15" s="204"/>
      <c r="BU15" s="203" t="e">
        <f>IF(CO15&gt;7,0,IF(CV15="☑",CQ15,IF(CV16="☑",CS15,IF(CV17="☑",CU15))))</f>
        <v>#N/A</v>
      </c>
      <c r="BV15" s="203"/>
      <c r="BW15" s="203"/>
      <c r="BX15" s="203"/>
      <c r="BY15" s="203"/>
      <c r="BZ15" s="203"/>
      <c r="CA15" s="203"/>
      <c r="CB15" s="203"/>
      <c r="CC15" s="203"/>
      <c r="CD15" s="203"/>
      <c r="CE15" s="203"/>
      <c r="CF15" s="203"/>
      <c r="CG15" s="203"/>
      <c r="CH15" s="207" t="s">
        <v>5</v>
      </c>
      <c r="CI15" s="208"/>
      <c r="CK15" s="200" t="e">
        <f>BF17</f>
        <v>#N/A</v>
      </c>
      <c r="CL15" s="200"/>
      <c r="CM15" s="200"/>
      <c r="CO15" s="200">
        <f>DATEDIF(D15,$CQ$4,"Y")</f>
        <v>0</v>
      </c>
      <c r="CP15" s="200"/>
      <c r="CQ15" s="200">
        <f>IF(CO15&lt;3,42000,37000)</f>
        <v>42000</v>
      </c>
      <c r="CR15" s="200"/>
      <c r="CS15" s="200" t="e">
        <f>ROUNDDOWN(CQ15*($CQ$205-DG16+1)/$CQ$205,-1)</f>
        <v>#N/A</v>
      </c>
      <c r="CT15" s="200"/>
      <c r="CU15" s="201" t="e">
        <f>ROUNDDOWN(CQ15*DG17/$CQ$205,-1)</f>
        <v>#VALUE!</v>
      </c>
      <c r="CV15" s="200" t="str">
        <f>IF(AND(CV16="□",CV17="□"),"☑","□")</f>
        <v>□</v>
      </c>
      <c r="CW15" s="200"/>
      <c r="CX15" s="1" t="s">
        <v>104</v>
      </c>
    </row>
    <row r="16" spans="1:116" s="1" customFormat="1" ht="15" customHeight="1">
      <c r="B16" s="213"/>
      <c r="C16" s="209"/>
      <c r="D16" s="213"/>
      <c r="E16" s="200"/>
      <c r="F16" s="200"/>
      <c r="G16" s="200"/>
      <c r="H16" s="200"/>
      <c r="I16" s="200"/>
      <c r="J16" s="200"/>
      <c r="K16" s="200"/>
      <c r="L16" s="200"/>
      <c r="M16" s="200"/>
      <c r="N16" s="200"/>
      <c r="O16" s="200"/>
      <c r="P16" s="209"/>
      <c r="Q16" s="213"/>
      <c r="R16" s="200"/>
      <c r="S16" s="200"/>
      <c r="T16" s="200"/>
      <c r="U16" s="200"/>
      <c r="V16" s="200"/>
      <c r="W16" s="200"/>
      <c r="X16" s="200"/>
      <c r="Y16" s="200"/>
      <c r="Z16" s="200"/>
      <c r="AA16" s="200"/>
      <c r="AB16" s="200"/>
      <c r="AC16" s="200"/>
      <c r="AD16" s="200"/>
      <c r="AE16" s="209"/>
      <c r="AF16" s="210" t="s">
        <v>34</v>
      </c>
      <c r="AG16" s="211"/>
      <c r="AH16" s="212" t="s">
        <v>23</v>
      </c>
      <c r="AI16" s="212"/>
      <c r="AJ16" s="212"/>
      <c r="AK16" s="212"/>
      <c r="AL16" s="212"/>
      <c r="AM16" s="212"/>
      <c r="AN16" s="212"/>
      <c r="AO16" s="213" t="str">
        <f>IF(AZ16="","□","☑")</f>
        <v>□</v>
      </c>
      <c r="AP16" s="200"/>
      <c r="AQ16" s="212" t="s">
        <v>30</v>
      </c>
      <c r="AR16" s="212"/>
      <c r="AS16" s="212"/>
      <c r="AT16" s="212"/>
      <c r="AU16" s="212"/>
      <c r="AV16" s="212"/>
      <c r="AW16" s="212"/>
      <c r="AX16" s="212"/>
      <c r="AY16" s="212"/>
      <c r="AZ16" s="200" t="str">
        <f>IF(VLOOKUP(B15,無償化名簿!$A$17:$R$66,8)=0,"",VLOOKUP(B15,無償化名簿!$A$17:$R$66,8))</f>
        <v/>
      </c>
      <c r="BA16" s="200"/>
      <c r="BB16" s="200"/>
      <c r="BC16" s="200" t="s">
        <v>7</v>
      </c>
      <c r="BD16" s="200"/>
      <c r="BE16" s="20" t="s">
        <v>42</v>
      </c>
      <c r="BF16" s="226"/>
      <c r="BG16" s="205"/>
      <c r="BH16" s="205"/>
      <c r="BI16" s="205"/>
      <c r="BJ16" s="205"/>
      <c r="BK16" s="205"/>
      <c r="BL16" s="205"/>
      <c r="BM16" s="205"/>
      <c r="BN16" s="205"/>
      <c r="BO16" s="205"/>
      <c r="BP16" s="205"/>
      <c r="BQ16" s="205"/>
      <c r="BR16" s="205"/>
      <c r="BS16" s="205"/>
      <c r="BT16" s="206"/>
      <c r="BU16" s="205"/>
      <c r="BV16" s="205"/>
      <c r="BW16" s="205"/>
      <c r="BX16" s="205"/>
      <c r="BY16" s="205"/>
      <c r="BZ16" s="205"/>
      <c r="CA16" s="205"/>
      <c r="CB16" s="205"/>
      <c r="CC16" s="205"/>
      <c r="CD16" s="205"/>
      <c r="CE16" s="205"/>
      <c r="CF16" s="205"/>
      <c r="CG16" s="205"/>
      <c r="CH16" s="200"/>
      <c r="CI16" s="209"/>
      <c r="CK16" s="200"/>
      <c r="CL16" s="200"/>
      <c r="CM16" s="200"/>
      <c r="CO16" s="200"/>
      <c r="CP16" s="200"/>
      <c r="CQ16" s="200"/>
      <c r="CR16" s="200"/>
      <c r="CS16" s="200"/>
      <c r="CT16" s="200"/>
      <c r="CU16" s="201"/>
      <c r="CV16" s="200" t="str">
        <f>IF(DG16="","□","☑")</f>
        <v>☑</v>
      </c>
      <c r="CW16" s="200"/>
      <c r="CX16" s="1" t="s">
        <v>100</v>
      </c>
      <c r="DG16" s="200" t="b">
        <f>IF(VLOOKUP(B15,無償化名簿!$A$17:$R$66,16)=0,"",VLOOKUP(B15,無償化名簿!$A$17:$R$66,16))</f>
        <v>0</v>
      </c>
      <c r="DH16" s="200"/>
      <c r="DI16" s="200"/>
      <c r="DJ16" s="1" t="s">
        <v>101</v>
      </c>
      <c r="DL16" s="1" t="s">
        <v>102</v>
      </c>
    </row>
    <row r="17" spans="2:116" s="1" customFormat="1" ht="15" customHeight="1">
      <c r="B17" s="217"/>
      <c r="C17" s="227"/>
      <c r="D17" s="217"/>
      <c r="E17" s="218"/>
      <c r="F17" s="218"/>
      <c r="G17" s="218"/>
      <c r="H17" s="218"/>
      <c r="I17" s="218"/>
      <c r="J17" s="218"/>
      <c r="K17" s="218"/>
      <c r="L17" s="218"/>
      <c r="M17" s="218"/>
      <c r="N17" s="218"/>
      <c r="O17" s="218"/>
      <c r="P17" s="227"/>
      <c r="Q17" s="217"/>
      <c r="R17" s="218"/>
      <c r="S17" s="218"/>
      <c r="T17" s="218"/>
      <c r="U17" s="218"/>
      <c r="V17" s="218"/>
      <c r="W17" s="218"/>
      <c r="X17" s="218"/>
      <c r="Y17" s="218"/>
      <c r="Z17" s="218"/>
      <c r="AA17" s="218"/>
      <c r="AB17" s="218"/>
      <c r="AC17" s="218"/>
      <c r="AD17" s="218"/>
      <c r="AE17" s="227"/>
      <c r="AF17" s="214" t="s">
        <v>34</v>
      </c>
      <c r="AG17" s="215"/>
      <c r="AH17" s="216" t="s">
        <v>22</v>
      </c>
      <c r="AI17" s="216"/>
      <c r="AJ17" s="216"/>
      <c r="AK17" s="216"/>
      <c r="AL17" s="216"/>
      <c r="AM17" s="216"/>
      <c r="AN17" s="216"/>
      <c r="AO17" s="213" t="str">
        <f>IF(AZ17="","□","☑")</f>
        <v>□</v>
      </c>
      <c r="AP17" s="200"/>
      <c r="AQ17" s="216" t="s">
        <v>89</v>
      </c>
      <c r="AR17" s="216"/>
      <c r="AS17" s="216"/>
      <c r="AT17" s="216"/>
      <c r="AU17" s="216"/>
      <c r="AV17" s="216"/>
      <c r="AW17" s="216"/>
      <c r="AX17" s="216"/>
      <c r="AY17" s="216"/>
      <c r="AZ17" s="218" t="str">
        <f>IF(VLOOKUP(B15,無償化名簿!$A$17:$R$66,9)=0,"",VLOOKUP(B15,無償化名簿!$A$17:$R$66,9))</f>
        <v/>
      </c>
      <c r="BA17" s="218"/>
      <c r="BB17" s="218"/>
      <c r="BC17" s="218" t="s">
        <v>7</v>
      </c>
      <c r="BD17" s="218"/>
      <c r="BE17" s="21" t="s">
        <v>42</v>
      </c>
      <c r="BF17" s="219" t="e">
        <f>MIN(BF15,BU15)</f>
        <v>#N/A</v>
      </c>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c r="CC17" s="220"/>
      <c r="CD17" s="220"/>
      <c r="CE17" s="220"/>
      <c r="CF17" s="220"/>
      <c r="CG17" s="220"/>
      <c r="CH17" s="221" t="s">
        <v>5</v>
      </c>
      <c r="CI17" s="222"/>
      <c r="CK17" s="200"/>
      <c r="CL17" s="200"/>
      <c r="CM17" s="200"/>
      <c r="CO17" s="200"/>
      <c r="CP17" s="200"/>
      <c r="CQ17" s="200"/>
      <c r="CR17" s="200"/>
      <c r="CS17" s="200"/>
      <c r="CT17" s="200"/>
      <c r="CU17" s="201"/>
      <c r="CV17" s="267" t="str">
        <f>IF(DG17="","□","☑")</f>
        <v>□</v>
      </c>
      <c r="CW17" s="267"/>
      <c r="CX17" s="1" t="s">
        <v>103</v>
      </c>
      <c r="DG17" s="200" t="str">
        <f>IF(VLOOKUP(B15,無償化名簿!$A$17:$R$66,17)=0,"",VLOOKUP(B15,無償化名簿!$A$17:$R$66,17))</f>
        <v/>
      </c>
      <c r="DH17" s="200"/>
      <c r="DI17" s="200"/>
      <c r="DJ17" s="1" t="s">
        <v>101</v>
      </c>
      <c r="DL17" s="1" t="s">
        <v>102</v>
      </c>
    </row>
    <row r="18" spans="2:116" s="1" customFormat="1" ht="15" customHeight="1">
      <c r="B18" s="224">
        <v>4</v>
      </c>
      <c r="C18" s="208"/>
      <c r="D18" s="228">
        <f>VLOOKUP(B18,無償化名簿!$A$17:$R$66,3)</f>
        <v>0</v>
      </c>
      <c r="E18" s="207"/>
      <c r="F18" s="207"/>
      <c r="G18" s="207"/>
      <c r="H18" s="207"/>
      <c r="I18" s="207"/>
      <c r="J18" s="207"/>
      <c r="K18" s="207"/>
      <c r="L18" s="207"/>
      <c r="M18" s="207"/>
      <c r="N18" s="207"/>
      <c r="O18" s="207"/>
      <c r="P18" s="208"/>
      <c r="Q18" s="224">
        <f>VLOOKUP(B18,無償化名簿!$A$17:$R$66,2)</f>
        <v>0</v>
      </c>
      <c r="R18" s="207"/>
      <c r="S18" s="207"/>
      <c r="T18" s="207"/>
      <c r="U18" s="207"/>
      <c r="V18" s="207"/>
      <c r="W18" s="207"/>
      <c r="X18" s="207"/>
      <c r="Y18" s="207"/>
      <c r="Z18" s="207"/>
      <c r="AA18" s="207"/>
      <c r="AB18" s="207"/>
      <c r="AC18" s="207"/>
      <c r="AD18" s="207"/>
      <c r="AE18" s="208"/>
      <c r="AF18" s="229" t="s">
        <v>62</v>
      </c>
      <c r="AG18" s="230"/>
      <c r="AH18" s="223" t="s">
        <v>21</v>
      </c>
      <c r="AI18" s="223"/>
      <c r="AJ18" s="223"/>
      <c r="AK18" s="223"/>
      <c r="AL18" s="223"/>
      <c r="AM18" s="223"/>
      <c r="AN18" s="223"/>
      <c r="AO18" s="224" t="str">
        <f>IF(AND(AO19="□",AO20="□"),"☑","□")</f>
        <v>☑</v>
      </c>
      <c r="AP18" s="207"/>
      <c r="AQ18" s="223" t="s">
        <v>41</v>
      </c>
      <c r="AR18" s="223"/>
      <c r="AS18" s="223"/>
      <c r="AT18" s="223"/>
      <c r="AU18" s="207"/>
      <c r="AV18" s="207"/>
      <c r="AW18" s="207"/>
      <c r="AX18" s="207"/>
      <c r="AY18" s="207"/>
      <c r="AZ18" s="207"/>
      <c r="BA18" s="207"/>
      <c r="BB18" s="207"/>
      <c r="BC18" s="207"/>
      <c r="BD18" s="207"/>
      <c r="BE18" s="208"/>
      <c r="BF18" s="225">
        <f>VLOOKUP(B18,無償化名簿!$A$17:$R$66,11)-VLOOKUP(B18,無償化名簿!$A$17:$R$66,15)</f>
        <v>0</v>
      </c>
      <c r="BG18" s="203"/>
      <c r="BH18" s="203"/>
      <c r="BI18" s="203"/>
      <c r="BJ18" s="203"/>
      <c r="BK18" s="203"/>
      <c r="BL18" s="203"/>
      <c r="BM18" s="203"/>
      <c r="BN18" s="203"/>
      <c r="BO18" s="203"/>
      <c r="BP18" s="203"/>
      <c r="BQ18" s="203"/>
      <c r="BR18" s="203"/>
      <c r="BS18" s="203" t="s">
        <v>5</v>
      </c>
      <c r="BT18" s="204"/>
      <c r="BU18" s="203" t="e">
        <f>IF(CO18&gt;7,0,IF(CV18="☑",CQ18,IF(CV19="☑",CS18,IF(CV20="☑",CU18))))</f>
        <v>#N/A</v>
      </c>
      <c r="BV18" s="203"/>
      <c r="BW18" s="203"/>
      <c r="BX18" s="203"/>
      <c r="BY18" s="203"/>
      <c r="BZ18" s="203"/>
      <c r="CA18" s="203"/>
      <c r="CB18" s="203"/>
      <c r="CC18" s="203"/>
      <c r="CD18" s="203"/>
      <c r="CE18" s="203"/>
      <c r="CF18" s="203"/>
      <c r="CG18" s="203"/>
      <c r="CH18" s="207" t="s">
        <v>5</v>
      </c>
      <c r="CI18" s="208"/>
      <c r="CK18" s="200" t="e">
        <f>BF20</f>
        <v>#N/A</v>
      </c>
      <c r="CL18" s="200"/>
      <c r="CM18" s="200"/>
      <c r="CO18" s="200">
        <f>DATEDIF(D18,$CQ$4,"Y")</f>
        <v>0</v>
      </c>
      <c r="CP18" s="200"/>
      <c r="CQ18" s="200">
        <f>IF(CO18&lt;3,42000,37000)</f>
        <v>42000</v>
      </c>
      <c r="CR18" s="200"/>
      <c r="CS18" s="200" t="e">
        <f>ROUNDDOWN(CQ18*($CQ$205-DG19+1)/$CQ$205,-1)</f>
        <v>#N/A</v>
      </c>
      <c r="CT18" s="200"/>
      <c r="CU18" s="201" t="e">
        <f>ROUNDDOWN(CQ18*DG20/$CQ$205,-1)</f>
        <v>#VALUE!</v>
      </c>
      <c r="CV18" s="200" t="str">
        <f>IF(AND(CV19="□",CV20="□"),"☑","□")</f>
        <v>□</v>
      </c>
      <c r="CW18" s="200"/>
      <c r="CX18" s="1" t="s">
        <v>104</v>
      </c>
    </row>
    <row r="19" spans="2:116" s="1" customFormat="1" ht="15" customHeight="1">
      <c r="B19" s="213"/>
      <c r="C19" s="209"/>
      <c r="D19" s="213"/>
      <c r="E19" s="200"/>
      <c r="F19" s="200"/>
      <c r="G19" s="200"/>
      <c r="H19" s="200"/>
      <c r="I19" s="200"/>
      <c r="J19" s="200"/>
      <c r="K19" s="200"/>
      <c r="L19" s="200"/>
      <c r="M19" s="200"/>
      <c r="N19" s="200"/>
      <c r="O19" s="200"/>
      <c r="P19" s="209"/>
      <c r="Q19" s="213"/>
      <c r="R19" s="200"/>
      <c r="S19" s="200"/>
      <c r="T19" s="200"/>
      <c r="U19" s="200"/>
      <c r="V19" s="200"/>
      <c r="W19" s="200"/>
      <c r="X19" s="200"/>
      <c r="Y19" s="200"/>
      <c r="Z19" s="200"/>
      <c r="AA19" s="200"/>
      <c r="AB19" s="200"/>
      <c r="AC19" s="200"/>
      <c r="AD19" s="200"/>
      <c r="AE19" s="209"/>
      <c r="AF19" s="210" t="s">
        <v>34</v>
      </c>
      <c r="AG19" s="211"/>
      <c r="AH19" s="212" t="s">
        <v>23</v>
      </c>
      <c r="AI19" s="212"/>
      <c r="AJ19" s="212"/>
      <c r="AK19" s="212"/>
      <c r="AL19" s="212"/>
      <c r="AM19" s="212"/>
      <c r="AN19" s="212"/>
      <c r="AO19" s="213" t="str">
        <f>IF(AZ19="","□","☑")</f>
        <v>□</v>
      </c>
      <c r="AP19" s="200"/>
      <c r="AQ19" s="212" t="s">
        <v>30</v>
      </c>
      <c r="AR19" s="212"/>
      <c r="AS19" s="212"/>
      <c r="AT19" s="212"/>
      <c r="AU19" s="212"/>
      <c r="AV19" s="212"/>
      <c r="AW19" s="212"/>
      <c r="AX19" s="212"/>
      <c r="AY19" s="212"/>
      <c r="AZ19" s="200" t="str">
        <f>IF(VLOOKUP(B18,無償化名簿!$A$17:$R$66,8)=0,"",VLOOKUP(B18,無償化名簿!$A$17:$R$66,8))</f>
        <v/>
      </c>
      <c r="BA19" s="200"/>
      <c r="BB19" s="200"/>
      <c r="BC19" s="200" t="s">
        <v>7</v>
      </c>
      <c r="BD19" s="200"/>
      <c r="BE19" s="20" t="s">
        <v>42</v>
      </c>
      <c r="BF19" s="226"/>
      <c r="BG19" s="205"/>
      <c r="BH19" s="205"/>
      <c r="BI19" s="205"/>
      <c r="BJ19" s="205"/>
      <c r="BK19" s="205"/>
      <c r="BL19" s="205"/>
      <c r="BM19" s="205"/>
      <c r="BN19" s="205"/>
      <c r="BO19" s="205"/>
      <c r="BP19" s="205"/>
      <c r="BQ19" s="205"/>
      <c r="BR19" s="205"/>
      <c r="BS19" s="205"/>
      <c r="BT19" s="206"/>
      <c r="BU19" s="205"/>
      <c r="BV19" s="205"/>
      <c r="BW19" s="205"/>
      <c r="BX19" s="205"/>
      <c r="BY19" s="205"/>
      <c r="BZ19" s="205"/>
      <c r="CA19" s="205"/>
      <c r="CB19" s="205"/>
      <c r="CC19" s="205"/>
      <c r="CD19" s="205"/>
      <c r="CE19" s="205"/>
      <c r="CF19" s="205"/>
      <c r="CG19" s="205"/>
      <c r="CH19" s="200"/>
      <c r="CI19" s="209"/>
      <c r="CK19" s="200"/>
      <c r="CL19" s="200"/>
      <c r="CM19" s="200"/>
      <c r="CO19" s="200"/>
      <c r="CP19" s="200"/>
      <c r="CQ19" s="200"/>
      <c r="CR19" s="200"/>
      <c r="CS19" s="200"/>
      <c r="CT19" s="200"/>
      <c r="CU19" s="201"/>
      <c r="CV19" s="200" t="str">
        <f>IF(DG19="","□","☑")</f>
        <v>☑</v>
      </c>
      <c r="CW19" s="200"/>
      <c r="CX19" s="1" t="s">
        <v>100</v>
      </c>
      <c r="DG19" s="200" t="b">
        <f>IF(VLOOKUP(B18,無償化名簿!$A$17:$R$66,16)=0,"",VLOOKUP(B18,無償化名簿!$A$17:$R$66,16))</f>
        <v>0</v>
      </c>
      <c r="DH19" s="200"/>
      <c r="DI19" s="200"/>
      <c r="DJ19" s="1" t="s">
        <v>101</v>
      </c>
      <c r="DL19" s="1" t="s">
        <v>102</v>
      </c>
    </row>
    <row r="20" spans="2:116" s="1" customFormat="1" ht="15" customHeight="1">
      <c r="B20" s="217"/>
      <c r="C20" s="227"/>
      <c r="D20" s="217"/>
      <c r="E20" s="218"/>
      <c r="F20" s="218"/>
      <c r="G20" s="218"/>
      <c r="H20" s="218"/>
      <c r="I20" s="218"/>
      <c r="J20" s="218"/>
      <c r="K20" s="218"/>
      <c r="L20" s="218"/>
      <c r="M20" s="218"/>
      <c r="N20" s="218"/>
      <c r="O20" s="218"/>
      <c r="P20" s="227"/>
      <c r="Q20" s="217"/>
      <c r="R20" s="218"/>
      <c r="S20" s="218"/>
      <c r="T20" s="218"/>
      <c r="U20" s="218"/>
      <c r="V20" s="218"/>
      <c r="W20" s="218"/>
      <c r="X20" s="218"/>
      <c r="Y20" s="218"/>
      <c r="Z20" s="218"/>
      <c r="AA20" s="218"/>
      <c r="AB20" s="218"/>
      <c r="AC20" s="218"/>
      <c r="AD20" s="218"/>
      <c r="AE20" s="227"/>
      <c r="AF20" s="214" t="s">
        <v>34</v>
      </c>
      <c r="AG20" s="215"/>
      <c r="AH20" s="216" t="s">
        <v>22</v>
      </c>
      <c r="AI20" s="216"/>
      <c r="AJ20" s="216"/>
      <c r="AK20" s="216"/>
      <c r="AL20" s="216"/>
      <c r="AM20" s="216"/>
      <c r="AN20" s="216"/>
      <c r="AO20" s="213" t="str">
        <f>IF(AZ20="","□","☑")</f>
        <v>□</v>
      </c>
      <c r="AP20" s="200"/>
      <c r="AQ20" s="216" t="s">
        <v>89</v>
      </c>
      <c r="AR20" s="216"/>
      <c r="AS20" s="216"/>
      <c r="AT20" s="216"/>
      <c r="AU20" s="216"/>
      <c r="AV20" s="216"/>
      <c r="AW20" s="216"/>
      <c r="AX20" s="216"/>
      <c r="AY20" s="216"/>
      <c r="AZ20" s="218" t="str">
        <f>IF(VLOOKUP(B18,無償化名簿!$A$17:$R$66,9)=0,"",VLOOKUP(B18,無償化名簿!$A$17:$R$66,9))</f>
        <v/>
      </c>
      <c r="BA20" s="218"/>
      <c r="BB20" s="218"/>
      <c r="BC20" s="218" t="s">
        <v>7</v>
      </c>
      <c r="BD20" s="218"/>
      <c r="BE20" s="21" t="s">
        <v>42</v>
      </c>
      <c r="BF20" s="219" t="e">
        <f>MIN(BF18,BU18)</f>
        <v>#N/A</v>
      </c>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1" t="s">
        <v>5</v>
      </c>
      <c r="CI20" s="222"/>
      <c r="CK20" s="200"/>
      <c r="CL20" s="200"/>
      <c r="CM20" s="200"/>
      <c r="CO20" s="200"/>
      <c r="CP20" s="200"/>
      <c r="CQ20" s="200"/>
      <c r="CR20" s="200"/>
      <c r="CS20" s="200"/>
      <c r="CT20" s="200"/>
      <c r="CU20" s="201"/>
      <c r="CV20" s="267" t="str">
        <f>IF(DG20="","□","☑")</f>
        <v>□</v>
      </c>
      <c r="CW20" s="267"/>
      <c r="CX20" s="1" t="s">
        <v>103</v>
      </c>
      <c r="DG20" s="200" t="str">
        <f>IF(VLOOKUP(B18,無償化名簿!$A$17:$R$66,17)=0,"",VLOOKUP(B18,無償化名簿!$A$17:$R$66,17))</f>
        <v/>
      </c>
      <c r="DH20" s="200"/>
      <c r="DI20" s="200"/>
      <c r="DJ20" s="1" t="s">
        <v>101</v>
      </c>
      <c r="DL20" s="1" t="s">
        <v>102</v>
      </c>
    </row>
    <row r="21" spans="2:116" s="1" customFormat="1" ht="15" customHeight="1">
      <c r="B21" s="224">
        <v>5</v>
      </c>
      <c r="C21" s="208"/>
      <c r="D21" s="228">
        <f>VLOOKUP(B21,無償化名簿!$A$17:$R$66,3)</f>
        <v>0</v>
      </c>
      <c r="E21" s="207"/>
      <c r="F21" s="207"/>
      <c r="G21" s="207"/>
      <c r="H21" s="207"/>
      <c r="I21" s="207"/>
      <c r="J21" s="207"/>
      <c r="K21" s="207"/>
      <c r="L21" s="207"/>
      <c r="M21" s="207"/>
      <c r="N21" s="207"/>
      <c r="O21" s="207"/>
      <c r="P21" s="208"/>
      <c r="Q21" s="224">
        <f>VLOOKUP(B21,無償化名簿!$A$17:$R$66,2)</f>
        <v>0</v>
      </c>
      <c r="R21" s="207"/>
      <c r="S21" s="207"/>
      <c r="T21" s="207"/>
      <c r="U21" s="207"/>
      <c r="V21" s="207"/>
      <c r="W21" s="207"/>
      <c r="X21" s="207"/>
      <c r="Y21" s="207"/>
      <c r="Z21" s="207"/>
      <c r="AA21" s="207"/>
      <c r="AB21" s="207"/>
      <c r="AC21" s="207"/>
      <c r="AD21" s="207"/>
      <c r="AE21" s="208"/>
      <c r="AF21" s="229" t="s">
        <v>62</v>
      </c>
      <c r="AG21" s="230"/>
      <c r="AH21" s="223" t="s">
        <v>21</v>
      </c>
      <c r="AI21" s="223"/>
      <c r="AJ21" s="223"/>
      <c r="AK21" s="223"/>
      <c r="AL21" s="223"/>
      <c r="AM21" s="223"/>
      <c r="AN21" s="223"/>
      <c r="AO21" s="224" t="str">
        <f>IF(AND(AO22="□",AO23="□"),"☑","□")</f>
        <v>☑</v>
      </c>
      <c r="AP21" s="207"/>
      <c r="AQ21" s="223" t="s">
        <v>41</v>
      </c>
      <c r="AR21" s="223"/>
      <c r="AS21" s="223"/>
      <c r="AT21" s="223"/>
      <c r="AU21" s="207"/>
      <c r="AV21" s="207"/>
      <c r="AW21" s="207"/>
      <c r="AX21" s="207"/>
      <c r="AY21" s="207"/>
      <c r="AZ21" s="207"/>
      <c r="BA21" s="207"/>
      <c r="BB21" s="207"/>
      <c r="BC21" s="207"/>
      <c r="BD21" s="207"/>
      <c r="BE21" s="208"/>
      <c r="BF21" s="225">
        <f>VLOOKUP(B21,無償化名簿!$A$17:$R$66,11)-VLOOKUP(B21,無償化名簿!$A$17:$R$66,15)</f>
        <v>0</v>
      </c>
      <c r="BG21" s="203"/>
      <c r="BH21" s="203"/>
      <c r="BI21" s="203"/>
      <c r="BJ21" s="203"/>
      <c r="BK21" s="203"/>
      <c r="BL21" s="203"/>
      <c r="BM21" s="203"/>
      <c r="BN21" s="203"/>
      <c r="BO21" s="203"/>
      <c r="BP21" s="203"/>
      <c r="BQ21" s="203"/>
      <c r="BR21" s="203"/>
      <c r="BS21" s="203" t="s">
        <v>5</v>
      </c>
      <c r="BT21" s="204"/>
      <c r="BU21" s="203" t="e">
        <f>IF(CO21&gt;7,0,IF(CV21="☑",CQ21,IF(CV22="☑",CS21,IF(CV23="☑",CU21))))</f>
        <v>#N/A</v>
      </c>
      <c r="BV21" s="203"/>
      <c r="BW21" s="203"/>
      <c r="BX21" s="203"/>
      <c r="BY21" s="203"/>
      <c r="BZ21" s="203"/>
      <c r="CA21" s="203"/>
      <c r="CB21" s="203"/>
      <c r="CC21" s="203"/>
      <c r="CD21" s="203"/>
      <c r="CE21" s="203"/>
      <c r="CF21" s="203"/>
      <c r="CG21" s="203"/>
      <c r="CH21" s="207" t="s">
        <v>5</v>
      </c>
      <c r="CI21" s="208"/>
      <c r="CK21" s="200" t="e">
        <f>BF23</f>
        <v>#N/A</v>
      </c>
      <c r="CL21" s="200"/>
      <c r="CM21" s="200"/>
      <c r="CO21" s="200">
        <f>DATEDIF(D21,$CQ$4,"Y")</f>
        <v>0</v>
      </c>
      <c r="CP21" s="200"/>
      <c r="CQ21" s="200">
        <f>IF(CO21&lt;3,42000,37000)</f>
        <v>42000</v>
      </c>
      <c r="CR21" s="200"/>
      <c r="CS21" s="200" t="e">
        <f>ROUNDDOWN(CQ21*($CQ$205-DG22+1)/$CQ$205,-1)</f>
        <v>#N/A</v>
      </c>
      <c r="CT21" s="200"/>
      <c r="CU21" s="201" t="e">
        <f>ROUNDDOWN(CQ21*DG23/$CQ$205,-1)</f>
        <v>#VALUE!</v>
      </c>
      <c r="CV21" s="200" t="str">
        <f>IF(AND(CV22="□",CV23="□"),"☑","□")</f>
        <v>□</v>
      </c>
      <c r="CW21" s="200"/>
      <c r="CX21" s="1" t="s">
        <v>104</v>
      </c>
    </row>
    <row r="22" spans="2:116" s="1" customFormat="1" ht="15" customHeight="1">
      <c r="B22" s="213"/>
      <c r="C22" s="209"/>
      <c r="D22" s="213"/>
      <c r="E22" s="200"/>
      <c r="F22" s="200"/>
      <c r="G22" s="200"/>
      <c r="H22" s="200"/>
      <c r="I22" s="200"/>
      <c r="J22" s="200"/>
      <c r="K22" s="200"/>
      <c r="L22" s="200"/>
      <c r="M22" s="200"/>
      <c r="N22" s="200"/>
      <c r="O22" s="200"/>
      <c r="P22" s="209"/>
      <c r="Q22" s="213"/>
      <c r="R22" s="200"/>
      <c r="S22" s="200"/>
      <c r="T22" s="200"/>
      <c r="U22" s="200"/>
      <c r="V22" s="200"/>
      <c r="W22" s="200"/>
      <c r="X22" s="200"/>
      <c r="Y22" s="200"/>
      <c r="Z22" s="200"/>
      <c r="AA22" s="200"/>
      <c r="AB22" s="200"/>
      <c r="AC22" s="200"/>
      <c r="AD22" s="200"/>
      <c r="AE22" s="209"/>
      <c r="AF22" s="210" t="s">
        <v>34</v>
      </c>
      <c r="AG22" s="211"/>
      <c r="AH22" s="212" t="s">
        <v>23</v>
      </c>
      <c r="AI22" s="212"/>
      <c r="AJ22" s="212"/>
      <c r="AK22" s="212"/>
      <c r="AL22" s="212"/>
      <c r="AM22" s="212"/>
      <c r="AN22" s="212"/>
      <c r="AO22" s="213" t="str">
        <f>IF(AZ22="","□","☑")</f>
        <v>□</v>
      </c>
      <c r="AP22" s="200"/>
      <c r="AQ22" s="212" t="s">
        <v>30</v>
      </c>
      <c r="AR22" s="212"/>
      <c r="AS22" s="212"/>
      <c r="AT22" s="212"/>
      <c r="AU22" s="212"/>
      <c r="AV22" s="212"/>
      <c r="AW22" s="212"/>
      <c r="AX22" s="212"/>
      <c r="AY22" s="212"/>
      <c r="AZ22" s="200" t="str">
        <f>IF(VLOOKUP(B21,無償化名簿!$A$17:$R$66,8)=0,"",VLOOKUP(B21,無償化名簿!$A$17:$R$66,8))</f>
        <v/>
      </c>
      <c r="BA22" s="200"/>
      <c r="BB22" s="200"/>
      <c r="BC22" s="200" t="s">
        <v>7</v>
      </c>
      <c r="BD22" s="200"/>
      <c r="BE22" s="20" t="s">
        <v>42</v>
      </c>
      <c r="BF22" s="226"/>
      <c r="BG22" s="205"/>
      <c r="BH22" s="205"/>
      <c r="BI22" s="205"/>
      <c r="BJ22" s="205"/>
      <c r="BK22" s="205"/>
      <c r="BL22" s="205"/>
      <c r="BM22" s="205"/>
      <c r="BN22" s="205"/>
      <c r="BO22" s="205"/>
      <c r="BP22" s="205"/>
      <c r="BQ22" s="205"/>
      <c r="BR22" s="205"/>
      <c r="BS22" s="205"/>
      <c r="BT22" s="206"/>
      <c r="BU22" s="205"/>
      <c r="BV22" s="205"/>
      <c r="BW22" s="205"/>
      <c r="BX22" s="205"/>
      <c r="BY22" s="205"/>
      <c r="BZ22" s="205"/>
      <c r="CA22" s="205"/>
      <c r="CB22" s="205"/>
      <c r="CC22" s="205"/>
      <c r="CD22" s="205"/>
      <c r="CE22" s="205"/>
      <c r="CF22" s="205"/>
      <c r="CG22" s="205"/>
      <c r="CH22" s="200"/>
      <c r="CI22" s="209"/>
      <c r="CK22" s="200"/>
      <c r="CL22" s="200"/>
      <c r="CM22" s="200"/>
      <c r="CO22" s="200"/>
      <c r="CP22" s="200"/>
      <c r="CQ22" s="200"/>
      <c r="CR22" s="200"/>
      <c r="CS22" s="200"/>
      <c r="CT22" s="200"/>
      <c r="CU22" s="201"/>
      <c r="CV22" s="200" t="str">
        <f>IF(DG22="","□","☑")</f>
        <v>☑</v>
      </c>
      <c r="CW22" s="200"/>
      <c r="CX22" s="1" t="s">
        <v>100</v>
      </c>
      <c r="DG22" s="200" t="b">
        <f>IF(VLOOKUP(B21,無償化名簿!$A$17:$R$66,16)=0,"",VLOOKUP(B21,無償化名簿!$A$17:$R$66,16))</f>
        <v>0</v>
      </c>
      <c r="DH22" s="200"/>
      <c r="DI22" s="200"/>
      <c r="DJ22" s="1" t="s">
        <v>101</v>
      </c>
      <c r="DL22" s="1" t="s">
        <v>102</v>
      </c>
    </row>
    <row r="23" spans="2:116" s="1" customFormat="1" ht="15" customHeight="1">
      <c r="B23" s="217"/>
      <c r="C23" s="227"/>
      <c r="D23" s="217"/>
      <c r="E23" s="218"/>
      <c r="F23" s="218"/>
      <c r="G23" s="218"/>
      <c r="H23" s="218"/>
      <c r="I23" s="218"/>
      <c r="J23" s="218"/>
      <c r="K23" s="218"/>
      <c r="L23" s="218"/>
      <c r="M23" s="218"/>
      <c r="N23" s="218"/>
      <c r="O23" s="218"/>
      <c r="P23" s="227"/>
      <c r="Q23" s="217"/>
      <c r="R23" s="218"/>
      <c r="S23" s="218"/>
      <c r="T23" s="218"/>
      <c r="U23" s="218"/>
      <c r="V23" s="218"/>
      <c r="W23" s="218"/>
      <c r="X23" s="218"/>
      <c r="Y23" s="218"/>
      <c r="Z23" s="218"/>
      <c r="AA23" s="218"/>
      <c r="AB23" s="218"/>
      <c r="AC23" s="218"/>
      <c r="AD23" s="218"/>
      <c r="AE23" s="227"/>
      <c r="AF23" s="214" t="s">
        <v>34</v>
      </c>
      <c r="AG23" s="215"/>
      <c r="AH23" s="216" t="s">
        <v>22</v>
      </c>
      <c r="AI23" s="216"/>
      <c r="AJ23" s="216"/>
      <c r="AK23" s="216"/>
      <c r="AL23" s="216"/>
      <c r="AM23" s="216"/>
      <c r="AN23" s="216"/>
      <c r="AO23" s="213" t="str">
        <f>IF(AZ23="","□","☑")</f>
        <v>□</v>
      </c>
      <c r="AP23" s="200"/>
      <c r="AQ23" s="216" t="s">
        <v>89</v>
      </c>
      <c r="AR23" s="216"/>
      <c r="AS23" s="216"/>
      <c r="AT23" s="216"/>
      <c r="AU23" s="216"/>
      <c r="AV23" s="216"/>
      <c r="AW23" s="216"/>
      <c r="AX23" s="216"/>
      <c r="AY23" s="216"/>
      <c r="AZ23" s="218" t="str">
        <f>IF(VLOOKUP(B21,無償化名簿!$A$17:$R$66,9)=0,"",VLOOKUP(B21,無償化名簿!$A$17:$R$66,9))</f>
        <v/>
      </c>
      <c r="BA23" s="218"/>
      <c r="BB23" s="218"/>
      <c r="BC23" s="218" t="s">
        <v>7</v>
      </c>
      <c r="BD23" s="218"/>
      <c r="BE23" s="21" t="s">
        <v>42</v>
      </c>
      <c r="BF23" s="219" t="e">
        <f>MIN(BF21,BU21)</f>
        <v>#N/A</v>
      </c>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1" t="s">
        <v>5</v>
      </c>
      <c r="CI23" s="222"/>
      <c r="CK23" s="200"/>
      <c r="CL23" s="200"/>
      <c r="CM23" s="200"/>
      <c r="CO23" s="200"/>
      <c r="CP23" s="200"/>
      <c r="CQ23" s="200"/>
      <c r="CR23" s="200"/>
      <c r="CS23" s="200"/>
      <c r="CT23" s="200"/>
      <c r="CU23" s="201"/>
      <c r="CV23" s="267" t="str">
        <f>IF(DG23="","□","☑")</f>
        <v>□</v>
      </c>
      <c r="CW23" s="267"/>
      <c r="CX23" s="1" t="s">
        <v>103</v>
      </c>
      <c r="DG23" s="200" t="str">
        <f>IF(VLOOKUP(B21,無償化名簿!$A$17:$R$66,17)=0,"",VLOOKUP(B21,無償化名簿!$A$17:$R$66,17))</f>
        <v/>
      </c>
      <c r="DH23" s="200"/>
      <c r="DI23" s="200"/>
      <c r="DJ23" s="1" t="s">
        <v>101</v>
      </c>
      <c r="DL23" s="1" t="s">
        <v>102</v>
      </c>
    </row>
    <row r="24" spans="2:116" s="1" customFormat="1" ht="15" customHeight="1">
      <c r="B24" s="224">
        <v>6</v>
      </c>
      <c r="C24" s="208"/>
      <c r="D24" s="228">
        <f>VLOOKUP(B24,無償化名簿!$A$17:$R$66,3)</f>
        <v>0</v>
      </c>
      <c r="E24" s="207"/>
      <c r="F24" s="207"/>
      <c r="G24" s="207"/>
      <c r="H24" s="207"/>
      <c r="I24" s="207"/>
      <c r="J24" s="207"/>
      <c r="K24" s="207"/>
      <c r="L24" s="207"/>
      <c r="M24" s="207"/>
      <c r="N24" s="207"/>
      <c r="O24" s="207"/>
      <c r="P24" s="208"/>
      <c r="Q24" s="224">
        <f>VLOOKUP(B24,無償化名簿!$A$17:$R$66,2)</f>
        <v>0</v>
      </c>
      <c r="R24" s="207"/>
      <c r="S24" s="207"/>
      <c r="T24" s="207"/>
      <c r="U24" s="207"/>
      <c r="V24" s="207"/>
      <c r="W24" s="207"/>
      <c r="X24" s="207"/>
      <c r="Y24" s="207"/>
      <c r="Z24" s="207"/>
      <c r="AA24" s="207"/>
      <c r="AB24" s="207"/>
      <c r="AC24" s="207"/>
      <c r="AD24" s="207"/>
      <c r="AE24" s="208"/>
      <c r="AF24" s="229" t="s">
        <v>62</v>
      </c>
      <c r="AG24" s="230"/>
      <c r="AH24" s="223" t="s">
        <v>21</v>
      </c>
      <c r="AI24" s="223"/>
      <c r="AJ24" s="223"/>
      <c r="AK24" s="223"/>
      <c r="AL24" s="223"/>
      <c r="AM24" s="223"/>
      <c r="AN24" s="223"/>
      <c r="AO24" s="224" t="str">
        <f>IF(AND(AO25="□",AO26="□"),"☑","□")</f>
        <v>☑</v>
      </c>
      <c r="AP24" s="207"/>
      <c r="AQ24" s="223" t="s">
        <v>41</v>
      </c>
      <c r="AR24" s="223"/>
      <c r="AS24" s="223"/>
      <c r="AT24" s="223"/>
      <c r="AU24" s="207"/>
      <c r="AV24" s="207"/>
      <c r="AW24" s="207"/>
      <c r="AX24" s="207"/>
      <c r="AY24" s="207"/>
      <c r="AZ24" s="207"/>
      <c r="BA24" s="207"/>
      <c r="BB24" s="207"/>
      <c r="BC24" s="207"/>
      <c r="BD24" s="207"/>
      <c r="BE24" s="208"/>
      <c r="BF24" s="225">
        <f>VLOOKUP(B24,無償化名簿!$A$17:$R$66,11)-VLOOKUP(B24,無償化名簿!$A$17:$R$66,15)</f>
        <v>0</v>
      </c>
      <c r="BG24" s="203"/>
      <c r="BH24" s="203"/>
      <c r="BI24" s="203"/>
      <c r="BJ24" s="203"/>
      <c r="BK24" s="203"/>
      <c r="BL24" s="203"/>
      <c r="BM24" s="203"/>
      <c r="BN24" s="203"/>
      <c r="BO24" s="203"/>
      <c r="BP24" s="203"/>
      <c r="BQ24" s="203"/>
      <c r="BR24" s="203"/>
      <c r="BS24" s="203" t="s">
        <v>5</v>
      </c>
      <c r="BT24" s="204"/>
      <c r="BU24" s="203" t="e">
        <f>IF(CO24&gt;7,0,IF(CV24="☑",CQ24,IF(CV25="☑",CS24,IF(CV26="☑",CU24))))</f>
        <v>#N/A</v>
      </c>
      <c r="BV24" s="203"/>
      <c r="BW24" s="203"/>
      <c r="BX24" s="203"/>
      <c r="BY24" s="203"/>
      <c r="BZ24" s="203"/>
      <c r="CA24" s="203"/>
      <c r="CB24" s="203"/>
      <c r="CC24" s="203"/>
      <c r="CD24" s="203"/>
      <c r="CE24" s="203"/>
      <c r="CF24" s="203"/>
      <c r="CG24" s="203"/>
      <c r="CH24" s="207" t="s">
        <v>5</v>
      </c>
      <c r="CI24" s="208"/>
      <c r="CK24" s="200" t="e">
        <f>BF26</f>
        <v>#N/A</v>
      </c>
      <c r="CL24" s="200"/>
      <c r="CM24" s="200"/>
      <c r="CO24" s="200">
        <f>DATEDIF(D24,$CQ$4,"Y")</f>
        <v>0</v>
      </c>
      <c r="CP24" s="200"/>
      <c r="CQ24" s="200">
        <f>IF(CO24&lt;3,42000,37000)</f>
        <v>42000</v>
      </c>
      <c r="CR24" s="200"/>
      <c r="CS24" s="200" t="e">
        <f>ROUNDDOWN(CQ24*($CQ$205-DG25+1)/$CQ$205,-1)</f>
        <v>#N/A</v>
      </c>
      <c r="CT24" s="200"/>
      <c r="CU24" s="201" t="e">
        <f>ROUNDDOWN(CQ24*DG26/$CQ$205,-1)</f>
        <v>#VALUE!</v>
      </c>
      <c r="CV24" s="200" t="str">
        <f>IF(AND(CV25="□",CV26="□"),"☑","□")</f>
        <v>□</v>
      </c>
      <c r="CW24" s="200"/>
      <c r="CX24" s="1" t="s">
        <v>104</v>
      </c>
    </row>
    <row r="25" spans="2:116" s="1" customFormat="1" ht="15" customHeight="1">
      <c r="B25" s="213"/>
      <c r="C25" s="209"/>
      <c r="D25" s="213"/>
      <c r="E25" s="200"/>
      <c r="F25" s="200"/>
      <c r="G25" s="200"/>
      <c r="H25" s="200"/>
      <c r="I25" s="200"/>
      <c r="J25" s="200"/>
      <c r="K25" s="200"/>
      <c r="L25" s="200"/>
      <c r="M25" s="200"/>
      <c r="N25" s="200"/>
      <c r="O25" s="200"/>
      <c r="P25" s="209"/>
      <c r="Q25" s="213"/>
      <c r="R25" s="200"/>
      <c r="S25" s="200"/>
      <c r="T25" s="200"/>
      <c r="U25" s="200"/>
      <c r="V25" s="200"/>
      <c r="W25" s="200"/>
      <c r="X25" s="200"/>
      <c r="Y25" s="200"/>
      <c r="Z25" s="200"/>
      <c r="AA25" s="200"/>
      <c r="AB25" s="200"/>
      <c r="AC25" s="200"/>
      <c r="AD25" s="200"/>
      <c r="AE25" s="209"/>
      <c r="AF25" s="210" t="s">
        <v>34</v>
      </c>
      <c r="AG25" s="211"/>
      <c r="AH25" s="212" t="s">
        <v>23</v>
      </c>
      <c r="AI25" s="212"/>
      <c r="AJ25" s="212"/>
      <c r="AK25" s="212"/>
      <c r="AL25" s="212"/>
      <c r="AM25" s="212"/>
      <c r="AN25" s="212"/>
      <c r="AO25" s="213" t="str">
        <f>IF(AZ25="","□","☑")</f>
        <v>□</v>
      </c>
      <c r="AP25" s="200"/>
      <c r="AQ25" s="212" t="s">
        <v>30</v>
      </c>
      <c r="AR25" s="212"/>
      <c r="AS25" s="212"/>
      <c r="AT25" s="212"/>
      <c r="AU25" s="212"/>
      <c r="AV25" s="212"/>
      <c r="AW25" s="212"/>
      <c r="AX25" s="212"/>
      <c r="AY25" s="212"/>
      <c r="AZ25" s="200" t="str">
        <f>IF(VLOOKUP(B24,無償化名簿!$A$17:$R$66,8)=0,"",VLOOKUP(B24,無償化名簿!$A$17:$R$66,8))</f>
        <v/>
      </c>
      <c r="BA25" s="200"/>
      <c r="BB25" s="200"/>
      <c r="BC25" s="200" t="s">
        <v>7</v>
      </c>
      <c r="BD25" s="200"/>
      <c r="BE25" s="20" t="s">
        <v>42</v>
      </c>
      <c r="BF25" s="226"/>
      <c r="BG25" s="205"/>
      <c r="BH25" s="205"/>
      <c r="BI25" s="205"/>
      <c r="BJ25" s="205"/>
      <c r="BK25" s="205"/>
      <c r="BL25" s="205"/>
      <c r="BM25" s="205"/>
      <c r="BN25" s="205"/>
      <c r="BO25" s="205"/>
      <c r="BP25" s="205"/>
      <c r="BQ25" s="205"/>
      <c r="BR25" s="205"/>
      <c r="BS25" s="205"/>
      <c r="BT25" s="206"/>
      <c r="BU25" s="205"/>
      <c r="BV25" s="205"/>
      <c r="BW25" s="205"/>
      <c r="BX25" s="205"/>
      <c r="BY25" s="205"/>
      <c r="BZ25" s="205"/>
      <c r="CA25" s="205"/>
      <c r="CB25" s="205"/>
      <c r="CC25" s="205"/>
      <c r="CD25" s="205"/>
      <c r="CE25" s="205"/>
      <c r="CF25" s="205"/>
      <c r="CG25" s="205"/>
      <c r="CH25" s="200"/>
      <c r="CI25" s="209"/>
      <c r="CK25" s="200"/>
      <c r="CL25" s="200"/>
      <c r="CM25" s="200"/>
      <c r="CO25" s="200"/>
      <c r="CP25" s="200"/>
      <c r="CQ25" s="200"/>
      <c r="CR25" s="200"/>
      <c r="CS25" s="200"/>
      <c r="CT25" s="200"/>
      <c r="CU25" s="201"/>
      <c r="CV25" s="200" t="str">
        <f>IF(DG25="","□","☑")</f>
        <v>☑</v>
      </c>
      <c r="CW25" s="200"/>
      <c r="CX25" s="1" t="s">
        <v>100</v>
      </c>
      <c r="DG25" s="200" t="b">
        <f>IF(VLOOKUP(B24,無償化名簿!$A$17:$R$66,16)=0,"",VLOOKUP(B24,無償化名簿!$A$17:$R$66,16))</f>
        <v>0</v>
      </c>
      <c r="DH25" s="200"/>
      <c r="DI25" s="200"/>
      <c r="DJ25" s="1" t="s">
        <v>101</v>
      </c>
      <c r="DL25" s="1" t="s">
        <v>102</v>
      </c>
    </row>
    <row r="26" spans="2:116" s="1" customFormat="1" ht="15" customHeight="1">
      <c r="B26" s="217"/>
      <c r="C26" s="227"/>
      <c r="D26" s="217"/>
      <c r="E26" s="218"/>
      <c r="F26" s="218"/>
      <c r="G26" s="218"/>
      <c r="H26" s="218"/>
      <c r="I26" s="218"/>
      <c r="J26" s="218"/>
      <c r="K26" s="218"/>
      <c r="L26" s="218"/>
      <c r="M26" s="218"/>
      <c r="N26" s="218"/>
      <c r="O26" s="218"/>
      <c r="P26" s="227"/>
      <c r="Q26" s="217"/>
      <c r="R26" s="218"/>
      <c r="S26" s="218"/>
      <c r="T26" s="218"/>
      <c r="U26" s="218"/>
      <c r="V26" s="218"/>
      <c r="W26" s="218"/>
      <c r="X26" s="218"/>
      <c r="Y26" s="218"/>
      <c r="Z26" s="218"/>
      <c r="AA26" s="218"/>
      <c r="AB26" s="218"/>
      <c r="AC26" s="218"/>
      <c r="AD26" s="218"/>
      <c r="AE26" s="227"/>
      <c r="AF26" s="214" t="s">
        <v>34</v>
      </c>
      <c r="AG26" s="215"/>
      <c r="AH26" s="216" t="s">
        <v>22</v>
      </c>
      <c r="AI26" s="216"/>
      <c r="AJ26" s="216"/>
      <c r="AK26" s="216"/>
      <c r="AL26" s="216"/>
      <c r="AM26" s="216"/>
      <c r="AN26" s="216"/>
      <c r="AO26" s="213" t="str">
        <f>IF(AZ26="","□","☑")</f>
        <v>□</v>
      </c>
      <c r="AP26" s="200"/>
      <c r="AQ26" s="216" t="s">
        <v>89</v>
      </c>
      <c r="AR26" s="216"/>
      <c r="AS26" s="216"/>
      <c r="AT26" s="216"/>
      <c r="AU26" s="216"/>
      <c r="AV26" s="216"/>
      <c r="AW26" s="216"/>
      <c r="AX26" s="216"/>
      <c r="AY26" s="216"/>
      <c r="AZ26" s="218" t="str">
        <f>IF(VLOOKUP(B24,無償化名簿!$A$17:$R$66,9)=0,"",VLOOKUP(B24,無償化名簿!$A$17:$R$66,9))</f>
        <v/>
      </c>
      <c r="BA26" s="218"/>
      <c r="BB26" s="218"/>
      <c r="BC26" s="218" t="s">
        <v>7</v>
      </c>
      <c r="BD26" s="218"/>
      <c r="BE26" s="21" t="s">
        <v>42</v>
      </c>
      <c r="BF26" s="219" t="e">
        <f>MIN(BF24,BU24)</f>
        <v>#N/A</v>
      </c>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1" t="s">
        <v>5</v>
      </c>
      <c r="CI26" s="222"/>
      <c r="CK26" s="200"/>
      <c r="CL26" s="200"/>
      <c r="CM26" s="200"/>
      <c r="CO26" s="200"/>
      <c r="CP26" s="200"/>
      <c r="CQ26" s="200"/>
      <c r="CR26" s="200"/>
      <c r="CS26" s="200"/>
      <c r="CT26" s="200"/>
      <c r="CU26" s="201"/>
      <c r="CV26" s="267" t="str">
        <f>IF(DG26="","□","☑")</f>
        <v>□</v>
      </c>
      <c r="CW26" s="267"/>
      <c r="CX26" s="1" t="s">
        <v>103</v>
      </c>
      <c r="DG26" s="200" t="str">
        <f>IF(VLOOKUP(B24,無償化名簿!$A$17:$R$66,17)=0,"",VLOOKUP(B24,無償化名簿!$A$17:$R$66,17))</f>
        <v/>
      </c>
      <c r="DH26" s="200"/>
      <c r="DI26" s="200"/>
      <c r="DJ26" s="1" t="s">
        <v>101</v>
      </c>
      <c r="DL26" s="1" t="s">
        <v>102</v>
      </c>
    </row>
    <row r="27" spans="2:116" s="1" customFormat="1" ht="15" customHeight="1">
      <c r="B27" s="224">
        <v>7</v>
      </c>
      <c r="C27" s="208"/>
      <c r="D27" s="228">
        <f>VLOOKUP(B27,無償化名簿!$A$17:$R$66,3)</f>
        <v>0</v>
      </c>
      <c r="E27" s="207"/>
      <c r="F27" s="207"/>
      <c r="G27" s="207"/>
      <c r="H27" s="207"/>
      <c r="I27" s="207"/>
      <c r="J27" s="207"/>
      <c r="K27" s="207"/>
      <c r="L27" s="207"/>
      <c r="M27" s="207"/>
      <c r="N27" s="207"/>
      <c r="O27" s="207"/>
      <c r="P27" s="208"/>
      <c r="Q27" s="224">
        <f>VLOOKUP(B27,無償化名簿!$A$17:$R$66,2)</f>
        <v>0</v>
      </c>
      <c r="R27" s="207"/>
      <c r="S27" s="207"/>
      <c r="T27" s="207"/>
      <c r="U27" s="207"/>
      <c r="V27" s="207"/>
      <c r="W27" s="207"/>
      <c r="X27" s="207"/>
      <c r="Y27" s="207"/>
      <c r="Z27" s="207"/>
      <c r="AA27" s="207"/>
      <c r="AB27" s="207"/>
      <c r="AC27" s="207"/>
      <c r="AD27" s="207"/>
      <c r="AE27" s="208"/>
      <c r="AF27" s="229" t="s">
        <v>62</v>
      </c>
      <c r="AG27" s="230"/>
      <c r="AH27" s="223" t="s">
        <v>21</v>
      </c>
      <c r="AI27" s="223"/>
      <c r="AJ27" s="223"/>
      <c r="AK27" s="223"/>
      <c r="AL27" s="223"/>
      <c r="AM27" s="223"/>
      <c r="AN27" s="223"/>
      <c r="AO27" s="224" t="str">
        <f>IF(AND(AO28="□",AO29="□"),"☑","□")</f>
        <v>☑</v>
      </c>
      <c r="AP27" s="207"/>
      <c r="AQ27" s="223" t="s">
        <v>41</v>
      </c>
      <c r="AR27" s="223"/>
      <c r="AS27" s="223"/>
      <c r="AT27" s="223"/>
      <c r="AU27" s="207"/>
      <c r="AV27" s="207"/>
      <c r="AW27" s="207"/>
      <c r="AX27" s="207"/>
      <c r="AY27" s="207"/>
      <c r="AZ27" s="207"/>
      <c r="BA27" s="207"/>
      <c r="BB27" s="207"/>
      <c r="BC27" s="207"/>
      <c r="BD27" s="207"/>
      <c r="BE27" s="208"/>
      <c r="BF27" s="225">
        <f>VLOOKUP(B27,無償化名簿!$A$17:$R$66,11)-VLOOKUP(B27,無償化名簿!$A$17:$R$66,15)</f>
        <v>0</v>
      </c>
      <c r="BG27" s="203"/>
      <c r="BH27" s="203"/>
      <c r="BI27" s="203"/>
      <c r="BJ27" s="203"/>
      <c r="BK27" s="203"/>
      <c r="BL27" s="203"/>
      <c r="BM27" s="203"/>
      <c r="BN27" s="203"/>
      <c r="BO27" s="203"/>
      <c r="BP27" s="203"/>
      <c r="BQ27" s="203"/>
      <c r="BR27" s="203"/>
      <c r="BS27" s="203" t="s">
        <v>5</v>
      </c>
      <c r="BT27" s="204"/>
      <c r="BU27" s="203" t="e">
        <f>IF(CO27&gt;7,0,IF(CV27="☑",CQ27,IF(CV28="☑",CS27,IF(CV29="☑",CU27))))</f>
        <v>#N/A</v>
      </c>
      <c r="BV27" s="203"/>
      <c r="BW27" s="203"/>
      <c r="BX27" s="203"/>
      <c r="BY27" s="203"/>
      <c r="BZ27" s="203"/>
      <c r="CA27" s="203"/>
      <c r="CB27" s="203"/>
      <c r="CC27" s="203"/>
      <c r="CD27" s="203"/>
      <c r="CE27" s="203"/>
      <c r="CF27" s="203"/>
      <c r="CG27" s="203"/>
      <c r="CH27" s="207" t="s">
        <v>5</v>
      </c>
      <c r="CI27" s="208"/>
      <c r="CK27" s="200" t="e">
        <f>BF29</f>
        <v>#N/A</v>
      </c>
      <c r="CL27" s="200"/>
      <c r="CM27" s="200"/>
      <c r="CO27" s="200">
        <f>DATEDIF(D27,$CQ$4,"Y")</f>
        <v>0</v>
      </c>
      <c r="CP27" s="200"/>
      <c r="CQ27" s="200">
        <f>IF(CO27&lt;3,42000,37000)</f>
        <v>42000</v>
      </c>
      <c r="CR27" s="200"/>
      <c r="CS27" s="200" t="e">
        <f>ROUNDDOWN(CQ27*($CQ$205-DG28+1)/$CQ$205,-1)</f>
        <v>#N/A</v>
      </c>
      <c r="CT27" s="200"/>
      <c r="CU27" s="201" t="e">
        <f>ROUNDDOWN(CQ27*DG29/$CQ$205,-1)</f>
        <v>#VALUE!</v>
      </c>
      <c r="CV27" s="200" t="str">
        <f>IF(AND(CV28="□",CV29="□"),"☑","□")</f>
        <v>□</v>
      </c>
      <c r="CW27" s="200"/>
      <c r="CX27" s="1" t="s">
        <v>104</v>
      </c>
    </row>
    <row r="28" spans="2:116" s="1" customFormat="1" ht="15" customHeight="1">
      <c r="B28" s="213"/>
      <c r="C28" s="209"/>
      <c r="D28" s="213"/>
      <c r="E28" s="200"/>
      <c r="F28" s="200"/>
      <c r="G28" s="200"/>
      <c r="H28" s="200"/>
      <c r="I28" s="200"/>
      <c r="J28" s="200"/>
      <c r="K28" s="200"/>
      <c r="L28" s="200"/>
      <c r="M28" s="200"/>
      <c r="N28" s="200"/>
      <c r="O28" s="200"/>
      <c r="P28" s="209"/>
      <c r="Q28" s="213"/>
      <c r="R28" s="200"/>
      <c r="S28" s="200"/>
      <c r="T28" s="200"/>
      <c r="U28" s="200"/>
      <c r="V28" s="200"/>
      <c r="W28" s="200"/>
      <c r="X28" s="200"/>
      <c r="Y28" s="200"/>
      <c r="Z28" s="200"/>
      <c r="AA28" s="200"/>
      <c r="AB28" s="200"/>
      <c r="AC28" s="200"/>
      <c r="AD28" s="200"/>
      <c r="AE28" s="209"/>
      <c r="AF28" s="210" t="s">
        <v>34</v>
      </c>
      <c r="AG28" s="211"/>
      <c r="AH28" s="212" t="s">
        <v>23</v>
      </c>
      <c r="AI28" s="212"/>
      <c r="AJ28" s="212"/>
      <c r="AK28" s="212"/>
      <c r="AL28" s="212"/>
      <c r="AM28" s="212"/>
      <c r="AN28" s="212"/>
      <c r="AO28" s="213" t="str">
        <f>IF(AZ28="","□","☑")</f>
        <v>□</v>
      </c>
      <c r="AP28" s="200"/>
      <c r="AQ28" s="212" t="s">
        <v>30</v>
      </c>
      <c r="AR28" s="212"/>
      <c r="AS28" s="212"/>
      <c r="AT28" s="212"/>
      <c r="AU28" s="212"/>
      <c r="AV28" s="212"/>
      <c r="AW28" s="212"/>
      <c r="AX28" s="212"/>
      <c r="AY28" s="212"/>
      <c r="AZ28" s="200" t="str">
        <f>IF(VLOOKUP(B27,無償化名簿!$A$17:$R$66,8)=0,"",VLOOKUP(B27,無償化名簿!$A$17:$R$66,8))</f>
        <v/>
      </c>
      <c r="BA28" s="200"/>
      <c r="BB28" s="200"/>
      <c r="BC28" s="200" t="s">
        <v>7</v>
      </c>
      <c r="BD28" s="200"/>
      <c r="BE28" s="20" t="s">
        <v>42</v>
      </c>
      <c r="BF28" s="226"/>
      <c r="BG28" s="205"/>
      <c r="BH28" s="205"/>
      <c r="BI28" s="205"/>
      <c r="BJ28" s="205"/>
      <c r="BK28" s="205"/>
      <c r="BL28" s="205"/>
      <c r="BM28" s="205"/>
      <c r="BN28" s="205"/>
      <c r="BO28" s="205"/>
      <c r="BP28" s="205"/>
      <c r="BQ28" s="205"/>
      <c r="BR28" s="205"/>
      <c r="BS28" s="205"/>
      <c r="BT28" s="206"/>
      <c r="BU28" s="205"/>
      <c r="BV28" s="205"/>
      <c r="BW28" s="205"/>
      <c r="BX28" s="205"/>
      <c r="BY28" s="205"/>
      <c r="BZ28" s="205"/>
      <c r="CA28" s="205"/>
      <c r="CB28" s="205"/>
      <c r="CC28" s="205"/>
      <c r="CD28" s="205"/>
      <c r="CE28" s="205"/>
      <c r="CF28" s="205"/>
      <c r="CG28" s="205"/>
      <c r="CH28" s="200"/>
      <c r="CI28" s="209"/>
      <c r="CK28" s="200"/>
      <c r="CL28" s="200"/>
      <c r="CM28" s="200"/>
      <c r="CO28" s="200"/>
      <c r="CP28" s="200"/>
      <c r="CQ28" s="200"/>
      <c r="CR28" s="200"/>
      <c r="CS28" s="200"/>
      <c r="CT28" s="200"/>
      <c r="CU28" s="201"/>
      <c r="CV28" s="200" t="str">
        <f>IF(DG28="","□","☑")</f>
        <v>☑</v>
      </c>
      <c r="CW28" s="200"/>
      <c r="CX28" s="1" t="s">
        <v>100</v>
      </c>
      <c r="DG28" s="200" t="b">
        <f>IF(VLOOKUP(B27,無償化名簿!$A$17:$R$66,16)=0,"",VLOOKUP(B27,無償化名簿!$A$17:$R$66,16))</f>
        <v>0</v>
      </c>
      <c r="DH28" s="200"/>
      <c r="DI28" s="200"/>
      <c r="DJ28" s="1" t="s">
        <v>101</v>
      </c>
      <c r="DL28" s="1" t="s">
        <v>102</v>
      </c>
    </row>
    <row r="29" spans="2:116" s="1" customFormat="1" ht="15" customHeight="1">
      <c r="B29" s="217"/>
      <c r="C29" s="227"/>
      <c r="D29" s="217"/>
      <c r="E29" s="218"/>
      <c r="F29" s="218"/>
      <c r="G29" s="218"/>
      <c r="H29" s="218"/>
      <c r="I29" s="218"/>
      <c r="J29" s="218"/>
      <c r="K29" s="218"/>
      <c r="L29" s="218"/>
      <c r="M29" s="218"/>
      <c r="N29" s="218"/>
      <c r="O29" s="218"/>
      <c r="P29" s="227"/>
      <c r="Q29" s="217"/>
      <c r="R29" s="218"/>
      <c r="S29" s="218"/>
      <c r="T29" s="218"/>
      <c r="U29" s="218"/>
      <c r="V29" s="218"/>
      <c r="W29" s="218"/>
      <c r="X29" s="218"/>
      <c r="Y29" s="218"/>
      <c r="Z29" s="218"/>
      <c r="AA29" s="218"/>
      <c r="AB29" s="218"/>
      <c r="AC29" s="218"/>
      <c r="AD29" s="218"/>
      <c r="AE29" s="227"/>
      <c r="AF29" s="214" t="s">
        <v>40</v>
      </c>
      <c r="AG29" s="215"/>
      <c r="AH29" s="216" t="s">
        <v>22</v>
      </c>
      <c r="AI29" s="216"/>
      <c r="AJ29" s="216"/>
      <c r="AK29" s="216"/>
      <c r="AL29" s="216"/>
      <c r="AM29" s="216"/>
      <c r="AN29" s="216"/>
      <c r="AO29" s="213" t="str">
        <f>IF(AZ29="","□","☑")</f>
        <v>□</v>
      </c>
      <c r="AP29" s="200"/>
      <c r="AQ29" s="216" t="s">
        <v>89</v>
      </c>
      <c r="AR29" s="216"/>
      <c r="AS29" s="216"/>
      <c r="AT29" s="216"/>
      <c r="AU29" s="216"/>
      <c r="AV29" s="216"/>
      <c r="AW29" s="216"/>
      <c r="AX29" s="216"/>
      <c r="AY29" s="216"/>
      <c r="AZ29" s="218" t="str">
        <f>IF(VLOOKUP(B27,無償化名簿!$A$17:$R$66,9)=0,"",VLOOKUP(B27,無償化名簿!$A$17:$R$66,9))</f>
        <v/>
      </c>
      <c r="BA29" s="218"/>
      <c r="BB29" s="218"/>
      <c r="BC29" s="218" t="s">
        <v>7</v>
      </c>
      <c r="BD29" s="218"/>
      <c r="BE29" s="21" t="s">
        <v>42</v>
      </c>
      <c r="BF29" s="219" t="e">
        <f>MIN(BF27,BU27)</f>
        <v>#N/A</v>
      </c>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20"/>
      <c r="CF29" s="220"/>
      <c r="CG29" s="220"/>
      <c r="CH29" s="221" t="s">
        <v>5</v>
      </c>
      <c r="CI29" s="222"/>
      <c r="CK29" s="200"/>
      <c r="CL29" s="200"/>
      <c r="CM29" s="200"/>
      <c r="CO29" s="200"/>
      <c r="CP29" s="200"/>
      <c r="CQ29" s="200"/>
      <c r="CR29" s="200"/>
      <c r="CS29" s="200"/>
      <c r="CT29" s="200"/>
      <c r="CU29" s="201"/>
      <c r="CV29" s="267" t="str">
        <f>IF(DG29="","□","☑")</f>
        <v>□</v>
      </c>
      <c r="CW29" s="267"/>
      <c r="CX29" s="1" t="s">
        <v>103</v>
      </c>
      <c r="DG29" s="200" t="str">
        <f>IF(VLOOKUP(B27,無償化名簿!$A$17:$R$66,17)=0,"",VLOOKUP(B27,無償化名簿!$A$17:$R$66,17))</f>
        <v/>
      </c>
      <c r="DH29" s="200"/>
      <c r="DI29" s="200"/>
      <c r="DJ29" s="1" t="s">
        <v>101</v>
      </c>
      <c r="DL29" s="1" t="s">
        <v>102</v>
      </c>
    </row>
    <row r="30" spans="2:116" s="1" customFormat="1" ht="15" customHeight="1">
      <c r="B30" s="224">
        <v>8</v>
      </c>
      <c r="C30" s="208"/>
      <c r="D30" s="228">
        <f>VLOOKUP(B30,無償化名簿!$A$17:$R$66,3)</f>
        <v>0</v>
      </c>
      <c r="E30" s="207"/>
      <c r="F30" s="207"/>
      <c r="G30" s="207"/>
      <c r="H30" s="207"/>
      <c r="I30" s="207"/>
      <c r="J30" s="207"/>
      <c r="K30" s="207"/>
      <c r="L30" s="207"/>
      <c r="M30" s="207"/>
      <c r="N30" s="207"/>
      <c r="O30" s="207"/>
      <c r="P30" s="208"/>
      <c r="Q30" s="224">
        <f>VLOOKUP(B30,無償化名簿!$A$17:$R$66,2)</f>
        <v>0</v>
      </c>
      <c r="R30" s="207"/>
      <c r="S30" s="207"/>
      <c r="T30" s="207"/>
      <c r="U30" s="207"/>
      <c r="V30" s="207"/>
      <c r="W30" s="207"/>
      <c r="X30" s="207"/>
      <c r="Y30" s="207"/>
      <c r="Z30" s="207"/>
      <c r="AA30" s="207"/>
      <c r="AB30" s="207"/>
      <c r="AC30" s="207"/>
      <c r="AD30" s="207"/>
      <c r="AE30" s="208"/>
      <c r="AF30" s="229" t="s">
        <v>62</v>
      </c>
      <c r="AG30" s="230"/>
      <c r="AH30" s="223" t="s">
        <v>21</v>
      </c>
      <c r="AI30" s="223"/>
      <c r="AJ30" s="223"/>
      <c r="AK30" s="223"/>
      <c r="AL30" s="223"/>
      <c r="AM30" s="223"/>
      <c r="AN30" s="223"/>
      <c r="AO30" s="224" t="str">
        <f>IF(AND(AO31="□",AO32="□"),"☑","□")</f>
        <v>☑</v>
      </c>
      <c r="AP30" s="207"/>
      <c r="AQ30" s="223" t="s">
        <v>41</v>
      </c>
      <c r="AR30" s="223"/>
      <c r="AS30" s="223"/>
      <c r="AT30" s="223"/>
      <c r="AU30" s="207"/>
      <c r="AV30" s="207"/>
      <c r="AW30" s="207"/>
      <c r="AX30" s="207"/>
      <c r="AY30" s="207"/>
      <c r="AZ30" s="207"/>
      <c r="BA30" s="207"/>
      <c r="BB30" s="207"/>
      <c r="BC30" s="207"/>
      <c r="BD30" s="207"/>
      <c r="BE30" s="208"/>
      <c r="BF30" s="225">
        <f>VLOOKUP(B30,無償化名簿!$A$17:$R$66,11)-VLOOKUP(B30,無償化名簿!$A$17:$R$66,15)</f>
        <v>0</v>
      </c>
      <c r="BG30" s="203"/>
      <c r="BH30" s="203"/>
      <c r="BI30" s="203"/>
      <c r="BJ30" s="203"/>
      <c r="BK30" s="203"/>
      <c r="BL30" s="203"/>
      <c r="BM30" s="203"/>
      <c r="BN30" s="203"/>
      <c r="BO30" s="203"/>
      <c r="BP30" s="203"/>
      <c r="BQ30" s="203"/>
      <c r="BR30" s="203"/>
      <c r="BS30" s="203" t="s">
        <v>5</v>
      </c>
      <c r="BT30" s="204"/>
      <c r="BU30" s="203" t="e">
        <f>IF(CO30&gt;7,0,IF(CV30="☑",CQ30,IF(CV31="☑",CS30,IF(CV32="☑",CU30))))</f>
        <v>#N/A</v>
      </c>
      <c r="BV30" s="203"/>
      <c r="BW30" s="203"/>
      <c r="BX30" s="203"/>
      <c r="BY30" s="203"/>
      <c r="BZ30" s="203"/>
      <c r="CA30" s="203"/>
      <c r="CB30" s="203"/>
      <c r="CC30" s="203"/>
      <c r="CD30" s="203"/>
      <c r="CE30" s="203"/>
      <c r="CF30" s="203"/>
      <c r="CG30" s="203"/>
      <c r="CH30" s="207" t="s">
        <v>5</v>
      </c>
      <c r="CI30" s="208"/>
      <c r="CK30" s="200" t="e">
        <f>BF32</f>
        <v>#N/A</v>
      </c>
      <c r="CL30" s="200"/>
      <c r="CM30" s="200"/>
      <c r="CO30" s="200">
        <f>DATEDIF(D30,$CQ$4,"Y")</f>
        <v>0</v>
      </c>
      <c r="CP30" s="200"/>
      <c r="CQ30" s="200">
        <f>IF(CO30&lt;3,42000,37000)</f>
        <v>42000</v>
      </c>
      <c r="CR30" s="200"/>
      <c r="CS30" s="200" t="e">
        <f>ROUNDDOWN(CQ30*($CQ$205-DG31+1)/$CQ$205,-1)</f>
        <v>#N/A</v>
      </c>
      <c r="CT30" s="200"/>
      <c r="CU30" s="201" t="e">
        <f>ROUNDDOWN(CQ30*DG32/$CQ$205,-1)</f>
        <v>#VALUE!</v>
      </c>
      <c r="CV30" s="200" t="str">
        <f>IF(AND(CV31="□",CV32="□"),"☑","□")</f>
        <v>□</v>
      </c>
      <c r="CW30" s="200"/>
      <c r="CX30" s="1" t="s">
        <v>104</v>
      </c>
    </row>
    <row r="31" spans="2:116" s="1" customFormat="1" ht="15" customHeight="1">
      <c r="B31" s="213"/>
      <c r="C31" s="209"/>
      <c r="D31" s="213"/>
      <c r="E31" s="200"/>
      <c r="F31" s="200"/>
      <c r="G31" s="200"/>
      <c r="H31" s="200"/>
      <c r="I31" s="200"/>
      <c r="J31" s="200"/>
      <c r="K31" s="200"/>
      <c r="L31" s="200"/>
      <c r="M31" s="200"/>
      <c r="N31" s="200"/>
      <c r="O31" s="200"/>
      <c r="P31" s="209"/>
      <c r="Q31" s="213"/>
      <c r="R31" s="200"/>
      <c r="S31" s="200"/>
      <c r="T31" s="200"/>
      <c r="U31" s="200"/>
      <c r="V31" s="200"/>
      <c r="W31" s="200"/>
      <c r="X31" s="200"/>
      <c r="Y31" s="200"/>
      <c r="Z31" s="200"/>
      <c r="AA31" s="200"/>
      <c r="AB31" s="200"/>
      <c r="AC31" s="200"/>
      <c r="AD31" s="200"/>
      <c r="AE31" s="209"/>
      <c r="AF31" s="210" t="s">
        <v>34</v>
      </c>
      <c r="AG31" s="211"/>
      <c r="AH31" s="212" t="s">
        <v>23</v>
      </c>
      <c r="AI31" s="212"/>
      <c r="AJ31" s="212"/>
      <c r="AK31" s="212"/>
      <c r="AL31" s="212"/>
      <c r="AM31" s="212"/>
      <c r="AN31" s="212"/>
      <c r="AO31" s="213" t="str">
        <f>IF(AZ31="","□","☑")</f>
        <v>□</v>
      </c>
      <c r="AP31" s="200"/>
      <c r="AQ31" s="212" t="s">
        <v>30</v>
      </c>
      <c r="AR31" s="212"/>
      <c r="AS31" s="212"/>
      <c r="AT31" s="212"/>
      <c r="AU31" s="212"/>
      <c r="AV31" s="212"/>
      <c r="AW31" s="212"/>
      <c r="AX31" s="212"/>
      <c r="AY31" s="212"/>
      <c r="AZ31" s="200" t="str">
        <f>IF(VLOOKUP(B30,無償化名簿!$A$17:$R$66,8)=0,"",VLOOKUP(B30,無償化名簿!$A$17:$R$66,8))</f>
        <v/>
      </c>
      <c r="BA31" s="200"/>
      <c r="BB31" s="200"/>
      <c r="BC31" s="200" t="s">
        <v>7</v>
      </c>
      <c r="BD31" s="200"/>
      <c r="BE31" s="20" t="s">
        <v>42</v>
      </c>
      <c r="BF31" s="226"/>
      <c r="BG31" s="205"/>
      <c r="BH31" s="205"/>
      <c r="BI31" s="205"/>
      <c r="BJ31" s="205"/>
      <c r="BK31" s="205"/>
      <c r="BL31" s="205"/>
      <c r="BM31" s="205"/>
      <c r="BN31" s="205"/>
      <c r="BO31" s="205"/>
      <c r="BP31" s="205"/>
      <c r="BQ31" s="205"/>
      <c r="BR31" s="205"/>
      <c r="BS31" s="205"/>
      <c r="BT31" s="206"/>
      <c r="BU31" s="205"/>
      <c r="BV31" s="205"/>
      <c r="BW31" s="205"/>
      <c r="BX31" s="205"/>
      <c r="BY31" s="205"/>
      <c r="BZ31" s="205"/>
      <c r="CA31" s="205"/>
      <c r="CB31" s="205"/>
      <c r="CC31" s="205"/>
      <c r="CD31" s="205"/>
      <c r="CE31" s="205"/>
      <c r="CF31" s="205"/>
      <c r="CG31" s="205"/>
      <c r="CH31" s="200"/>
      <c r="CI31" s="209"/>
      <c r="CK31" s="200"/>
      <c r="CL31" s="200"/>
      <c r="CM31" s="200"/>
      <c r="CO31" s="200"/>
      <c r="CP31" s="200"/>
      <c r="CQ31" s="200"/>
      <c r="CR31" s="200"/>
      <c r="CS31" s="200"/>
      <c r="CT31" s="200"/>
      <c r="CU31" s="201"/>
      <c r="CV31" s="200" t="str">
        <f>IF(DG31="","□","☑")</f>
        <v>☑</v>
      </c>
      <c r="CW31" s="200"/>
      <c r="CX31" s="1" t="s">
        <v>100</v>
      </c>
      <c r="DG31" s="200" t="b">
        <f>IF(VLOOKUP(B30,無償化名簿!$A$17:$R$66,16)=0,"",VLOOKUP(B30,無償化名簿!$A$17:$R$66,16))</f>
        <v>0</v>
      </c>
      <c r="DH31" s="200"/>
      <c r="DI31" s="200"/>
      <c r="DJ31" s="1" t="s">
        <v>101</v>
      </c>
      <c r="DL31" s="1" t="s">
        <v>102</v>
      </c>
    </row>
    <row r="32" spans="2:116" s="1" customFormat="1" ht="15" customHeight="1">
      <c r="B32" s="217"/>
      <c r="C32" s="227"/>
      <c r="D32" s="217"/>
      <c r="E32" s="218"/>
      <c r="F32" s="218"/>
      <c r="G32" s="218"/>
      <c r="H32" s="218"/>
      <c r="I32" s="218"/>
      <c r="J32" s="218"/>
      <c r="K32" s="218"/>
      <c r="L32" s="218"/>
      <c r="M32" s="218"/>
      <c r="N32" s="218"/>
      <c r="O32" s="218"/>
      <c r="P32" s="227"/>
      <c r="Q32" s="217"/>
      <c r="R32" s="218"/>
      <c r="S32" s="218"/>
      <c r="T32" s="218"/>
      <c r="U32" s="218"/>
      <c r="V32" s="218"/>
      <c r="W32" s="218"/>
      <c r="X32" s="218"/>
      <c r="Y32" s="218"/>
      <c r="Z32" s="218"/>
      <c r="AA32" s="218"/>
      <c r="AB32" s="218"/>
      <c r="AC32" s="218"/>
      <c r="AD32" s="218"/>
      <c r="AE32" s="227"/>
      <c r="AF32" s="214" t="s">
        <v>34</v>
      </c>
      <c r="AG32" s="215"/>
      <c r="AH32" s="216" t="s">
        <v>22</v>
      </c>
      <c r="AI32" s="216"/>
      <c r="AJ32" s="216"/>
      <c r="AK32" s="216"/>
      <c r="AL32" s="216"/>
      <c r="AM32" s="216"/>
      <c r="AN32" s="216"/>
      <c r="AO32" s="217" t="str">
        <f>IF(AZ32="","□","☑")</f>
        <v>□</v>
      </c>
      <c r="AP32" s="218"/>
      <c r="AQ32" s="216" t="s">
        <v>89</v>
      </c>
      <c r="AR32" s="216"/>
      <c r="AS32" s="216"/>
      <c r="AT32" s="216"/>
      <c r="AU32" s="216"/>
      <c r="AV32" s="216"/>
      <c r="AW32" s="216"/>
      <c r="AX32" s="216"/>
      <c r="AY32" s="216"/>
      <c r="AZ32" s="218" t="str">
        <f>IF(VLOOKUP(B30,無償化名簿!$A$17:$R$66,9)=0,"",VLOOKUP(B30,無償化名簿!$A$17:$R$66,9))</f>
        <v/>
      </c>
      <c r="BA32" s="218"/>
      <c r="BB32" s="218"/>
      <c r="BC32" s="218" t="s">
        <v>7</v>
      </c>
      <c r="BD32" s="218"/>
      <c r="BE32" s="21" t="s">
        <v>42</v>
      </c>
      <c r="BF32" s="219" t="e">
        <f>MIN(BF30,BU30)</f>
        <v>#N/A</v>
      </c>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1" t="s">
        <v>5</v>
      </c>
      <c r="CI32" s="222"/>
      <c r="CK32" s="200"/>
      <c r="CL32" s="200"/>
      <c r="CM32" s="200"/>
      <c r="CO32" s="200"/>
      <c r="CP32" s="200"/>
      <c r="CQ32" s="200"/>
      <c r="CR32" s="200"/>
      <c r="CS32" s="200"/>
      <c r="CT32" s="200"/>
      <c r="CU32" s="201"/>
      <c r="CV32" s="267" t="str">
        <f>IF(DG32="","□","☑")</f>
        <v>□</v>
      </c>
      <c r="CW32" s="267"/>
      <c r="CX32" s="1" t="s">
        <v>103</v>
      </c>
      <c r="DG32" s="200" t="str">
        <f>IF(VLOOKUP(B30,無償化名簿!$A$17:$R$66,17)=0,"",VLOOKUP(B30,無償化名簿!$A$17:$R$66,17))</f>
        <v/>
      </c>
      <c r="DH32" s="200"/>
      <c r="DI32" s="200"/>
      <c r="DJ32" s="1" t="s">
        <v>101</v>
      </c>
      <c r="DL32" s="1" t="s">
        <v>102</v>
      </c>
    </row>
    <row r="33" spans="1:117" s="12" customFormat="1" ht="15" customHeight="1">
      <c r="A33" s="10"/>
      <c r="B33" s="224">
        <v>9</v>
      </c>
      <c r="C33" s="208"/>
      <c r="D33" s="228">
        <f>VLOOKUP(B33,無償化名簿!$A$17:$R$66,3)</f>
        <v>0</v>
      </c>
      <c r="E33" s="207"/>
      <c r="F33" s="207"/>
      <c r="G33" s="207"/>
      <c r="H33" s="207"/>
      <c r="I33" s="207"/>
      <c r="J33" s="207"/>
      <c r="K33" s="207"/>
      <c r="L33" s="207"/>
      <c r="M33" s="207"/>
      <c r="N33" s="207"/>
      <c r="O33" s="207"/>
      <c r="P33" s="208"/>
      <c r="Q33" s="224">
        <f>VLOOKUP(B33,無償化名簿!$A$17:$R$66,2)</f>
        <v>0</v>
      </c>
      <c r="R33" s="207"/>
      <c r="S33" s="207"/>
      <c r="T33" s="207"/>
      <c r="U33" s="207"/>
      <c r="V33" s="207"/>
      <c r="W33" s="207"/>
      <c r="X33" s="207"/>
      <c r="Y33" s="207"/>
      <c r="Z33" s="207"/>
      <c r="AA33" s="207"/>
      <c r="AB33" s="207"/>
      <c r="AC33" s="207"/>
      <c r="AD33" s="207"/>
      <c r="AE33" s="208"/>
      <c r="AF33" s="229" t="s">
        <v>86</v>
      </c>
      <c r="AG33" s="230"/>
      <c r="AH33" s="223" t="s">
        <v>21</v>
      </c>
      <c r="AI33" s="223"/>
      <c r="AJ33" s="223"/>
      <c r="AK33" s="223"/>
      <c r="AL33" s="223"/>
      <c r="AM33" s="223"/>
      <c r="AN33" s="231"/>
      <c r="AO33" s="224" t="str">
        <f>IF(AND(AO34="□",AO35="□"),"☑","□")</f>
        <v>☑</v>
      </c>
      <c r="AP33" s="207"/>
      <c r="AQ33" s="223" t="s">
        <v>41</v>
      </c>
      <c r="AR33" s="223"/>
      <c r="AS33" s="223"/>
      <c r="AT33" s="223"/>
      <c r="AU33" s="207"/>
      <c r="AV33" s="207"/>
      <c r="AW33" s="207"/>
      <c r="AX33" s="207"/>
      <c r="AY33" s="207"/>
      <c r="AZ33" s="207"/>
      <c r="BA33" s="207"/>
      <c r="BB33" s="207"/>
      <c r="BC33" s="207"/>
      <c r="BD33" s="207"/>
      <c r="BE33" s="208"/>
      <c r="BF33" s="225">
        <f>VLOOKUP(B33,無償化名簿!$A$17:$R$66,11)-VLOOKUP(B33,無償化名簿!$A$17:$R$66,15)</f>
        <v>0</v>
      </c>
      <c r="BG33" s="203"/>
      <c r="BH33" s="203"/>
      <c r="BI33" s="203"/>
      <c r="BJ33" s="203"/>
      <c r="BK33" s="203"/>
      <c r="BL33" s="203"/>
      <c r="BM33" s="203"/>
      <c r="BN33" s="203"/>
      <c r="BO33" s="203"/>
      <c r="BP33" s="203"/>
      <c r="BQ33" s="203"/>
      <c r="BR33" s="203"/>
      <c r="BS33" s="203" t="s">
        <v>5</v>
      </c>
      <c r="BT33" s="204"/>
      <c r="BU33" s="203" t="e">
        <f>IF(CO33&gt;7,0,IF(CV33="☑",CQ33,IF(CV34="☑",CS33,IF(CV35="☑",CU33))))</f>
        <v>#N/A</v>
      </c>
      <c r="BV33" s="203"/>
      <c r="BW33" s="203"/>
      <c r="BX33" s="203"/>
      <c r="BY33" s="203"/>
      <c r="BZ33" s="203"/>
      <c r="CA33" s="203"/>
      <c r="CB33" s="203"/>
      <c r="CC33" s="203"/>
      <c r="CD33" s="203"/>
      <c r="CE33" s="203"/>
      <c r="CF33" s="203"/>
      <c r="CG33" s="203"/>
      <c r="CH33" s="207" t="s">
        <v>5</v>
      </c>
      <c r="CI33" s="208"/>
      <c r="CJ33" s="1"/>
      <c r="CK33" s="200" t="e">
        <f>BF35</f>
        <v>#N/A</v>
      </c>
      <c r="CL33" s="200"/>
      <c r="CM33" s="200"/>
      <c r="CN33" s="1"/>
      <c r="CO33" s="200">
        <f>DATEDIF(D33,$CQ$4,"Y")</f>
        <v>0</v>
      </c>
      <c r="CP33" s="200"/>
      <c r="CQ33" s="200">
        <f>IF(CO33&lt;3,42000,37000)</f>
        <v>42000</v>
      </c>
      <c r="CR33" s="200"/>
      <c r="CS33" s="200" t="e">
        <f>ROUNDDOWN(CQ33*($CQ$205-DG34+1)/$CQ$205,-1)</f>
        <v>#N/A</v>
      </c>
      <c r="CT33" s="200"/>
      <c r="CU33" s="201" t="e">
        <f>ROUNDDOWN(CQ33*DG35/$CQ$205,-1)</f>
        <v>#VALUE!</v>
      </c>
      <c r="CV33" s="200" t="str">
        <f>IF(AND(CV34="□",CV35="□"),"☑","□")</f>
        <v>□</v>
      </c>
      <c r="CW33" s="200"/>
      <c r="CX33" s="1" t="s">
        <v>104</v>
      </c>
      <c r="CY33" s="1"/>
      <c r="CZ33" s="1"/>
      <c r="DA33" s="1"/>
      <c r="DB33" s="1"/>
      <c r="DC33" s="1"/>
      <c r="DD33" s="1"/>
      <c r="DE33" s="1"/>
      <c r="DF33" s="1"/>
      <c r="DG33" s="1"/>
      <c r="DH33" s="1"/>
      <c r="DI33" s="1"/>
      <c r="DJ33" s="1"/>
      <c r="DK33" s="1"/>
      <c r="DL33" s="1"/>
      <c r="DM33" s="1"/>
    </row>
    <row r="34" spans="1:117" s="11" customFormat="1" ht="15" customHeight="1">
      <c r="A34" s="13"/>
      <c r="B34" s="213"/>
      <c r="C34" s="209"/>
      <c r="D34" s="213"/>
      <c r="E34" s="200"/>
      <c r="F34" s="200"/>
      <c r="G34" s="200"/>
      <c r="H34" s="200"/>
      <c r="I34" s="200"/>
      <c r="J34" s="200"/>
      <c r="K34" s="200"/>
      <c r="L34" s="200"/>
      <c r="M34" s="200"/>
      <c r="N34" s="200"/>
      <c r="O34" s="200"/>
      <c r="P34" s="209"/>
      <c r="Q34" s="213"/>
      <c r="R34" s="200"/>
      <c r="S34" s="200"/>
      <c r="T34" s="200"/>
      <c r="U34" s="200"/>
      <c r="V34" s="200"/>
      <c r="W34" s="200"/>
      <c r="X34" s="200"/>
      <c r="Y34" s="200"/>
      <c r="Z34" s="200"/>
      <c r="AA34" s="200"/>
      <c r="AB34" s="200"/>
      <c r="AC34" s="200"/>
      <c r="AD34" s="200"/>
      <c r="AE34" s="209"/>
      <c r="AF34" s="210" t="s">
        <v>87</v>
      </c>
      <c r="AG34" s="211"/>
      <c r="AH34" s="212" t="s">
        <v>23</v>
      </c>
      <c r="AI34" s="212"/>
      <c r="AJ34" s="212"/>
      <c r="AK34" s="212"/>
      <c r="AL34" s="212"/>
      <c r="AM34" s="212"/>
      <c r="AN34" s="212"/>
      <c r="AO34" s="213" t="str">
        <f>IF(AZ34="","□","☑")</f>
        <v>□</v>
      </c>
      <c r="AP34" s="200"/>
      <c r="AQ34" s="212" t="s">
        <v>30</v>
      </c>
      <c r="AR34" s="212"/>
      <c r="AS34" s="212"/>
      <c r="AT34" s="212"/>
      <c r="AU34" s="212"/>
      <c r="AV34" s="212"/>
      <c r="AW34" s="212"/>
      <c r="AX34" s="212"/>
      <c r="AY34" s="212"/>
      <c r="AZ34" s="200" t="str">
        <f>IF(VLOOKUP(B33,無償化名簿!$A$17:$R$66,8)=0,"",VLOOKUP(B33,無償化名簿!$A$17:$R$66,8))</f>
        <v/>
      </c>
      <c r="BA34" s="200"/>
      <c r="BB34" s="200"/>
      <c r="BC34" s="200" t="s">
        <v>7</v>
      </c>
      <c r="BD34" s="200"/>
      <c r="BE34" s="20" t="s">
        <v>42</v>
      </c>
      <c r="BF34" s="226"/>
      <c r="BG34" s="205"/>
      <c r="BH34" s="205"/>
      <c r="BI34" s="205"/>
      <c r="BJ34" s="205"/>
      <c r="BK34" s="205"/>
      <c r="BL34" s="205"/>
      <c r="BM34" s="205"/>
      <c r="BN34" s="205"/>
      <c r="BO34" s="205"/>
      <c r="BP34" s="205"/>
      <c r="BQ34" s="205"/>
      <c r="BR34" s="205"/>
      <c r="BS34" s="205"/>
      <c r="BT34" s="206"/>
      <c r="BU34" s="205"/>
      <c r="BV34" s="205"/>
      <c r="BW34" s="205"/>
      <c r="BX34" s="205"/>
      <c r="BY34" s="205"/>
      <c r="BZ34" s="205"/>
      <c r="CA34" s="205"/>
      <c r="CB34" s="205"/>
      <c r="CC34" s="205"/>
      <c r="CD34" s="205"/>
      <c r="CE34" s="205"/>
      <c r="CF34" s="205"/>
      <c r="CG34" s="205"/>
      <c r="CH34" s="200"/>
      <c r="CI34" s="209"/>
      <c r="CJ34" s="1"/>
      <c r="CK34" s="200"/>
      <c r="CL34" s="200"/>
      <c r="CM34" s="200"/>
      <c r="CN34" s="1"/>
      <c r="CO34" s="200"/>
      <c r="CP34" s="200"/>
      <c r="CQ34" s="200"/>
      <c r="CR34" s="200"/>
      <c r="CS34" s="200"/>
      <c r="CT34" s="200"/>
      <c r="CU34" s="201"/>
      <c r="CV34" s="200" t="str">
        <f>IF(DG34="","□","☑")</f>
        <v>☑</v>
      </c>
      <c r="CW34" s="200"/>
      <c r="CX34" s="1" t="s">
        <v>100</v>
      </c>
      <c r="CY34" s="1"/>
      <c r="CZ34" s="1"/>
      <c r="DA34" s="1"/>
      <c r="DB34" s="1"/>
      <c r="DC34" s="1"/>
      <c r="DD34" s="1"/>
      <c r="DE34" s="1"/>
      <c r="DF34" s="1"/>
      <c r="DG34" s="200" t="b">
        <f>IF(VLOOKUP(B33,無償化名簿!$A$17:$R$66,16)=0,"",VLOOKUP(B33,無償化名簿!$A$17:$R$66,16))</f>
        <v>0</v>
      </c>
      <c r="DH34" s="200"/>
      <c r="DI34" s="200"/>
      <c r="DJ34" s="1" t="s">
        <v>101</v>
      </c>
      <c r="DK34" s="1"/>
      <c r="DL34" s="1" t="s">
        <v>102</v>
      </c>
      <c r="DM34" s="1"/>
    </row>
    <row r="35" spans="1:117" s="12" customFormat="1" ht="15" customHeight="1">
      <c r="A35" s="10"/>
      <c r="B35" s="217"/>
      <c r="C35" s="227"/>
      <c r="D35" s="217"/>
      <c r="E35" s="218"/>
      <c r="F35" s="218"/>
      <c r="G35" s="218"/>
      <c r="H35" s="218"/>
      <c r="I35" s="218"/>
      <c r="J35" s="218"/>
      <c r="K35" s="218"/>
      <c r="L35" s="218"/>
      <c r="M35" s="218"/>
      <c r="N35" s="218"/>
      <c r="O35" s="218"/>
      <c r="P35" s="227"/>
      <c r="Q35" s="217"/>
      <c r="R35" s="218"/>
      <c r="S35" s="218"/>
      <c r="T35" s="218"/>
      <c r="U35" s="218"/>
      <c r="V35" s="218"/>
      <c r="W35" s="218"/>
      <c r="X35" s="218"/>
      <c r="Y35" s="218"/>
      <c r="Z35" s="218"/>
      <c r="AA35" s="218"/>
      <c r="AB35" s="218"/>
      <c r="AC35" s="218"/>
      <c r="AD35" s="218"/>
      <c r="AE35" s="227"/>
      <c r="AF35" s="214" t="s">
        <v>33</v>
      </c>
      <c r="AG35" s="215"/>
      <c r="AH35" s="216" t="s">
        <v>22</v>
      </c>
      <c r="AI35" s="216"/>
      <c r="AJ35" s="216"/>
      <c r="AK35" s="216"/>
      <c r="AL35" s="216"/>
      <c r="AM35" s="216"/>
      <c r="AN35" s="216"/>
      <c r="AO35" s="213" t="str">
        <f>IF(AZ35="","□","☑")</f>
        <v>□</v>
      </c>
      <c r="AP35" s="200"/>
      <c r="AQ35" s="216" t="s">
        <v>89</v>
      </c>
      <c r="AR35" s="216"/>
      <c r="AS35" s="216"/>
      <c r="AT35" s="216"/>
      <c r="AU35" s="216"/>
      <c r="AV35" s="216"/>
      <c r="AW35" s="216"/>
      <c r="AX35" s="216"/>
      <c r="AY35" s="216"/>
      <c r="AZ35" s="218" t="str">
        <f>IF(VLOOKUP(B33,無償化名簿!$A$17:$R$66,9)=0,"",VLOOKUP(B33,無償化名簿!$A$17:$R$66,9))</f>
        <v/>
      </c>
      <c r="BA35" s="218"/>
      <c r="BB35" s="218"/>
      <c r="BC35" s="218" t="s">
        <v>7</v>
      </c>
      <c r="BD35" s="218"/>
      <c r="BE35" s="21" t="s">
        <v>42</v>
      </c>
      <c r="BF35" s="219" t="e">
        <f>MIN(BF33,BU33)</f>
        <v>#N/A</v>
      </c>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1" t="s">
        <v>5</v>
      </c>
      <c r="CI35" s="222"/>
      <c r="CJ35" s="1"/>
      <c r="CK35" s="200"/>
      <c r="CL35" s="200"/>
      <c r="CM35" s="200"/>
      <c r="CN35" s="1"/>
      <c r="CO35" s="200"/>
      <c r="CP35" s="200"/>
      <c r="CQ35" s="200"/>
      <c r="CR35" s="200"/>
      <c r="CS35" s="200"/>
      <c r="CT35" s="200"/>
      <c r="CU35" s="201"/>
      <c r="CV35" s="267" t="str">
        <f>IF(DG35="","□","☑")</f>
        <v>□</v>
      </c>
      <c r="CW35" s="267"/>
      <c r="CX35" s="1" t="s">
        <v>103</v>
      </c>
      <c r="CY35" s="1"/>
      <c r="CZ35" s="1"/>
      <c r="DA35" s="1"/>
      <c r="DB35" s="1"/>
      <c r="DC35" s="1"/>
      <c r="DD35" s="1"/>
      <c r="DE35" s="1"/>
      <c r="DF35" s="1"/>
      <c r="DG35" s="200" t="str">
        <f>IF(VLOOKUP(B33,無償化名簿!$A$17:$R$66,17)=0,"",VLOOKUP(B33,無償化名簿!$A$17:$R$66,17))</f>
        <v/>
      </c>
      <c r="DH35" s="200"/>
      <c r="DI35" s="200"/>
      <c r="DJ35" s="1" t="s">
        <v>101</v>
      </c>
      <c r="DK35" s="1"/>
      <c r="DL35" s="1" t="s">
        <v>102</v>
      </c>
      <c r="DM35" s="1"/>
    </row>
    <row r="36" spans="1:117" s="12" customFormat="1" ht="15" customHeight="1">
      <c r="A36" s="10"/>
      <c r="B36" s="224">
        <v>10</v>
      </c>
      <c r="C36" s="208"/>
      <c r="D36" s="228">
        <f>VLOOKUP(B36,無償化名簿!$A$17:$R$66,3)</f>
        <v>0</v>
      </c>
      <c r="E36" s="207"/>
      <c r="F36" s="207"/>
      <c r="G36" s="207"/>
      <c r="H36" s="207"/>
      <c r="I36" s="207"/>
      <c r="J36" s="207"/>
      <c r="K36" s="207"/>
      <c r="L36" s="207"/>
      <c r="M36" s="207"/>
      <c r="N36" s="207"/>
      <c r="O36" s="207"/>
      <c r="P36" s="208"/>
      <c r="Q36" s="224">
        <f>VLOOKUP(B36,無償化名簿!$A$17:$R$66,2)</f>
        <v>0</v>
      </c>
      <c r="R36" s="207"/>
      <c r="S36" s="207"/>
      <c r="T36" s="207"/>
      <c r="U36" s="207"/>
      <c r="V36" s="207"/>
      <c r="W36" s="207"/>
      <c r="X36" s="207"/>
      <c r="Y36" s="207"/>
      <c r="Z36" s="207"/>
      <c r="AA36" s="207"/>
      <c r="AB36" s="207"/>
      <c r="AC36" s="207"/>
      <c r="AD36" s="207"/>
      <c r="AE36" s="208"/>
      <c r="AF36" s="229" t="s">
        <v>62</v>
      </c>
      <c r="AG36" s="230"/>
      <c r="AH36" s="223" t="s">
        <v>21</v>
      </c>
      <c r="AI36" s="223"/>
      <c r="AJ36" s="223"/>
      <c r="AK36" s="223"/>
      <c r="AL36" s="223"/>
      <c r="AM36" s="223"/>
      <c r="AN36" s="223"/>
      <c r="AO36" s="224" t="str">
        <f>IF(AND(AO37="□",AO38="□"),"☑","□")</f>
        <v>☑</v>
      </c>
      <c r="AP36" s="207"/>
      <c r="AQ36" s="223" t="s">
        <v>41</v>
      </c>
      <c r="AR36" s="223"/>
      <c r="AS36" s="223"/>
      <c r="AT36" s="223"/>
      <c r="AU36" s="207"/>
      <c r="AV36" s="207"/>
      <c r="AW36" s="207"/>
      <c r="AX36" s="207"/>
      <c r="AY36" s="207"/>
      <c r="AZ36" s="207"/>
      <c r="BA36" s="207"/>
      <c r="BB36" s="207"/>
      <c r="BC36" s="207"/>
      <c r="BD36" s="207"/>
      <c r="BE36" s="208"/>
      <c r="BF36" s="225">
        <f>VLOOKUP(B36,無償化名簿!$A$17:$R$66,11)-VLOOKUP(B36,無償化名簿!$A$17:$R$66,15)</f>
        <v>0</v>
      </c>
      <c r="BG36" s="203"/>
      <c r="BH36" s="203"/>
      <c r="BI36" s="203"/>
      <c r="BJ36" s="203"/>
      <c r="BK36" s="203"/>
      <c r="BL36" s="203"/>
      <c r="BM36" s="203"/>
      <c r="BN36" s="203"/>
      <c r="BO36" s="203"/>
      <c r="BP36" s="203"/>
      <c r="BQ36" s="203"/>
      <c r="BR36" s="203"/>
      <c r="BS36" s="203" t="s">
        <v>5</v>
      </c>
      <c r="BT36" s="204"/>
      <c r="BU36" s="203" t="e">
        <f>IF(CO36&gt;7,0,IF(CV36="☑",CQ36,IF(CV37="☑",CS36,IF(CV38="☑",CU36))))</f>
        <v>#N/A</v>
      </c>
      <c r="BV36" s="203"/>
      <c r="BW36" s="203"/>
      <c r="BX36" s="203"/>
      <c r="BY36" s="203"/>
      <c r="BZ36" s="203"/>
      <c r="CA36" s="203"/>
      <c r="CB36" s="203"/>
      <c r="CC36" s="203"/>
      <c r="CD36" s="203"/>
      <c r="CE36" s="203"/>
      <c r="CF36" s="203"/>
      <c r="CG36" s="203"/>
      <c r="CH36" s="207" t="s">
        <v>5</v>
      </c>
      <c r="CI36" s="208"/>
      <c r="CJ36" s="1"/>
      <c r="CK36" s="200" t="e">
        <f>BF38</f>
        <v>#N/A</v>
      </c>
      <c r="CL36" s="200"/>
      <c r="CM36" s="200"/>
      <c r="CN36" s="1"/>
      <c r="CO36" s="200">
        <f>DATEDIF(D36,$CQ$4,"Y")</f>
        <v>0</v>
      </c>
      <c r="CP36" s="200"/>
      <c r="CQ36" s="200">
        <f>IF(CO36&lt;3,42000,37000)</f>
        <v>42000</v>
      </c>
      <c r="CR36" s="200"/>
      <c r="CS36" s="200" t="e">
        <f>ROUNDDOWN(CQ36*($CQ$205-DG37+1)/$CQ$205,-1)</f>
        <v>#N/A</v>
      </c>
      <c r="CT36" s="200"/>
      <c r="CU36" s="201" t="e">
        <f>ROUNDDOWN(CQ36*DG38/$CQ$205,-1)</f>
        <v>#VALUE!</v>
      </c>
      <c r="CV36" s="200" t="str">
        <f>IF(AND(CV37="□",CV38="□"),"☑","□")</f>
        <v>□</v>
      </c>
      <c r="CW36" s="200"/>
      <c r="CX36" s="1" t="s">
        <v>104</v>
      </c>
      <c r="CY36" s="1"/>
      <c r="CZ36" s="1"/>
      <c r="DA36" s="1"/>
      <c r="DB36" s="1"/>
      <c r="DC36" s="1"/>
      <c r="DD36" s="1"/>
      <c r="DE36" s="1"/>
      <c r="DF36" s="1"/>
      <c r="DG36" s="1"/>
      <c r="DH36" s="1"/>
      <c r="DI36" s="1"/>
      <c r="DJ36" s="1"/>
      <c r="DK36" s="1"/>
      <c r="DL36" s="1"/>
      <c r="DM36" s="1"/>
    </row>
    <row r="37" spans="1:117" s="12" customFormat="1" ht="15" customHeight="1">
      <c r="A37" s="10"/>
      <c r="B37" s="213"/>
      <c r="C37" s="209"/>
      <c r="D37" s="213"/>
      <c r="E37" s="200"/>
      <c r="F37" s="200"/>
      <c r="G37" s="200"/>
      <c r="H37" s="200"/>
      <c r="I37" s="200"/>
      <c r="J37" s="200"/>
      <c r="K37" s="200"/>
      <c r="L37" s="200"/>
      <c r="M37" s="200"/>
      <c r="N37" s="200"/>
      <c r="O37" s="200"/>
      <c r="P37" s="209"/>
      <c r="Q37" s="213"/>
      <c r="R37" s="200"/>
      <c r="S37" s="200"/>
      <c r="T37" s="200"/>
      <c r="U37" s="200"/>
      <c r="V37" s="200"/>
      <c r="W37" s="200"/>
      <c r="X37" s="200"/>
      <c r="Y37" s="200"/>
      <c r="Z37" s="200"/>
      <c r="AA37" s="200"/>
      <c r="AB37" s="200"/>
      <c r="AC37" s="200"/>
      <c r="AD37" s="200"/>
      <c r="AE37" s="209"/>
      <c r="AF37" s="210" t="s">
        <v>33</v>
      </c>
      <c r="AG37" s="211"/>
      <c r="AH37" s="212" t="s">
        <v>23</v>
      </c>
      <c r="AI37" s="212"/>
      <c r="AJ37" s="212"/>
      <c r="AK37" s="212"/>
      <c r="AL37" s="212"/>
      <c r="AM37" s="212"/>
      <c r="AN37" s="212"/>
      <c r="AO37" s="213" t="str">
        <f>IF(AZ37="","□","☑")</f>
        <v>□</v>
      </c>
      <c r="AP37" s="200"/>
      <c r="AQ37" s="212" t="s">
        <v>30</v>
      </c>
      <c r="AR37" s="212"/>
      <c r="AS37" s="212"/>
      <c r="AT37" s="212"/>
      <c r="AU37" s="212"/>
      <c r="AV37" s="212"/>
      <c r="AW37" s="212"/>
      <c r="AX37" s="212"/>
      <c r="AY37" s="212"/>
      <c r="AZ37" s="200" t="str">
        <f>IF(VLOOKUP(B36,無償化名簿!$A$17:$R$66,8)=0,"",VLOOKUP(B36,無償化名簿!$A$17:$R$66,8))</f>
        <v/>
      </c>
      <c r="BA37" s="200"/>
      <c r="BB37" s="200"/>
      <c r="BC37" s="200" t="s">
        <v>7</v>
      </c>
      <c r="BD37" s="200"/>
      <c r="BE37" s="20" t="s">
        <v>42</v>
      </c>
      <c r="BF37" s="226"/>
      <c r="BG37" s="205"/>
      <c r="BH37" s="205"/>
      <c r="BI37" s="205"/>
      <c r="BJ37" s="205"/>
      <c r="BK37" s="205"/>
      <c r="BL37" s="205"/>
      <c r="BM37" s="205"/>
      <c r="BN37" s="205"/>
      <c r="BO37" s="205"/>
      <c r="BP37" s="205"/>
      <c r="BQ37" s="205"/>
      <c r="BR37" s="205"/>
      <c r="BS37" s="205"/>
      <c r="BT37" s="206"/>
      <c r="BU37" s="205"/>
      <c r="BV37" s="205"/>
      <c r="BW37" s="205"/>
      <c r="BX37" s="205"/>
      <c r="BY37" s="205"/>
      <c r="BZ37" s="205"/>
      <c r="CA37" s="205"/>
      <c r="CB37" s="205"/>
      <c r="CC37" s="205"/>
      <c r="CD37" s="205"/>
      <c r="CE37" s="205"/>
      <c r="CF37" s="205"/>
      <c r="CG37" s="205"/>
      <c r="CH37" s="200"/>
      <c r="CI37" s="209"/>
      <c r="CJ37" s="1"/>
      <c r="CK37" s="200"/>
      <c r="CL37" s="200"/>
      <c r="CM37" s="200"/>
      <c r="CN37" s="1"/>
      <c r="CO37" s="200"/>
      <c r="CP37" s="200"/>
      <c r="CQ37" s="200"/>
      <c r="CR37" s="200"/>
      <c r="CS37" s="200"/>
      <c r="CT37" s="200"/>
      <c r="CU37" s="201"/>
      <c r="CV37" s="200" t="str">
        <f>IF(DG37="","□","☑")</f>
        <v>☑</v>
      </c>
      <c r="CW37" s="200"/>
      <c r="CX37" s="1" t="s">
        <v>100</v>
      </c>
      <c r="CY37" s="1"/>
      <c r="CZ37" s="1"/>
      <c r="DA37" s="1"/>
      <c r="DB37" s="1"/>
      <c r="DC37" s="1"/>
      <c r="DD37" s="1"/>
      <c r="DE37" s="1"/>
      <c r="DF37" s="1"/>
      <c r="DG37" s="200" t="b">
        <f>IF(VLOOKUP(B36,無償化名簿!$A$17:$R$66,16)=0,"",VLOOKUP(B36,無償化名簿!$A$17:$R$66,16))</f>
        <v>0</v>
      </c>
      <c r="DH37" s="200"/>
      <c r="DI37" s="200"/>
      <c r="DJ37" s="1" t="s">
        <v>101</v>
      </c>
      <c r="DK37" s="1"/>
      <c r="DL37" s="1" t="s">
        <v>102</v>
      </c>
      <c r="DM37" s="1"/>
    </row>
    <row r="38" spans="1:117" s="11" customFormat="1" ht="15" customHeight="1">
      <c r="A38" s="13"/>
      <c r="B38" s="217"/>
      <c r="C38" s="227"/>
      <c r="D38" s="217"/>
      <c r="E38" s="218"/>
      <c r="F38" s="218"/>
      <c r="G38" s="218"/>
      <c r="H38" s="218"/>
      <c r="I38" s="218"/>
      <c r="J38" s="218"/>
      <c r="K38" s="218"/>
      <c r="L38" s="218"/>
      <c r="M38" s="218"/>
      <c r="N38" s="218"/>
      <c r="O38" s="218"/>
      <c r="P38" s="227"/>
      <c r="Q38" s="217"/>
      <c r="R38" s="218"/>
      <c r="S38" s="218"/>
      <c r="T38" s="218"/>
      <c r="U38" s="218"/>
      <c r="V38" s="218"/>
      <c r="W38" s="218"/>
      <c r="X38" s="218"/>
      <c r="Y38" s="218"/>
      <c r="Z38" s="218"/>
      <c r="AA38" s="218"/>
      <c r="AB38" s="218"/>
      <c r="AC38" s="218"/>
      <c r="AD38" s="218"/>
      <c r="AE38" s="227"/>
      <c r="AF38" s="214" t="s">
        <v>33</v>
      </c>
      <c r="AG38" s="215"/>
      <c r="AH38" s="216" t="s">
        <v>22</v>
      </c>
      <c r="AI38" s="216"/>
      <c r="AJ38" s="216"/>
      <c r="AK38" s="216"/>
      <c r="AL38" s="216"/>
      <c r="AM38" s="216"/>
      <c r="AN38" s="216"/>
      <c r="AO38" s="213" t="str">
        <f>IF(AZ38="","□","☑")</f>
        <v>□</v>
      </c>
      <c r="AP38" s="200"/>
      <c r="AQ38" s="216" t="s">
        <v>89</v>
      </c>
      <c r="AR38" s="216"/>
      <c r="AS38" s="216"/>
      <c r="AT38" s="216"/>
      <c r="AU38" s="216"/>
      <c r="AV38" s="216"/>
      <c r="AW38" s="216"/>
      <c r="AX38" s="216"/>
      <c r="AY38" s="216"/>
      <c r="AZ38" s="218" t="str">
        <f>IF(VLOOKUP(B36,無償化名簿!$A$17:$R$66,9)=0,"",VLOOKUP(B36,無償化名簿!$A$17:$R$66,9))</f>
        <v/>
      </c>
      <c r="BA38" s="218"/>
      <c r="BB38" s="218"/>
      <c r="BC38" s="218" t="s">
        <v>7</v>
      </c>
      <c r="BD38" s="218"/>
      <c r="BE38" s="21" t="s">
        <v>42</v>
      </c>
      <c r="BF38" s="219" t="e">
        <f>MIN(BF36,BU36)</f>
        <v>#N/A</v>
      </c>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220"/>
      <c r="CF38" s="220"/>
      <c r="CG38" s="220"/>
      <c r="CH38" s="221" t="s">
        <v>5</v>
      </c>
      <c r="CI38" s="222"/>
      <c r="CJ38" s="1"/>
      <c r="CK38" s="200"/>
      <c r="CL38" s="200"/>
      <c r="CM38" s="200"/>
      <c r="CN38" s="1"/>
      <c r="CO38" s="200"/>
      <c r="CP38" s="200"/>
      <c r="CQ38" s="200"/>
      <c r="CR38" s="200"/>
      <c r="CS38" s="200"/>
      <c r="CT38" s="200"/>
      <c r="CU38" s="201"/>
      <c r="CV38" s="267" t="str">
        <f>IF(DG38="","□","☑")</f>
        <v>□</v>
      </c>
      <c r="CW38" s="267"/>
      <c r="CX38" s="1" t="s">
        <v>103</v>
      </c>
      <c r="CY38" s="1"/>
      <c r="CZ38" s="1"/>
      <c r="DA38" s="1"/>
      <c r="DB38" s="1"/>
      <c r="DC38" s="1"/>
      <c r="DD38" s="1"/>
      <c r="DE38" s="1"/>
      <c r="DF38" s="1"/>
      <c r="DG38" s="200" t="str">
        <f>IF(VLOOKUP(B36,無償化名簿!$A$17:$R$66,17)=0,"",VLOOKUP(B36,無償化名簿!$A$17:$R$66,17))</f>
        <v/>
      </c>
      <c r="DH38" s="200"/>
      <c r="DI38" s="200"/>
      <c r="DJ38" s="1" t="s">
        <v>101</v>
      </c>
      <c r="DK38" s="1"/>
      <c r="DL38" s="1" t="s">
        <v>102</v>
      </c>
      <c r="DM38" s="1"/>
    </row>
    <row r="39" spans="1:117" ht="15" customHeight="1">
      <c r="B39" s="224">
        <v>11</v>
      </c>
      <c r="C39" s="208"/>
      <c r="D39" s="228">
        <f>VLOOKUP(B39,無償化名簿!$A$17:$R$66,3)</f>
        <v>0</v>
      </c>
      <c r="E39" s="207"/>
      <c r="F39" s="207"/>
      <c r="G39" s="207"/>
      <c r="H39" s="207"/>
      <c r="I39" s="207"/>
      <c r="J39" s="207"/>
      <c r="K39" s="207"/>
      <c r="L39" s="207"/>
      <c r="M39" s="207"/>
      <c r="N39" s="207"/>
      <c r="O39" s="207"/>
      <c r="P39" s="208"/>
      <c r="Q39" s="224">
        <f>VLOOKUP(B39,無償化名簿!$A$17:$R$66,2)</f>
        <v>0</v>
      </c>
      <c r="R39" s="207"/>
      <c r="S39" s="207"/>
      <c r="T39" s="207"/>
      <c r="U39" s="207"/>
      <c r="V39" s="207"/>
      <c r="W39" s="207"/>
      <c r="X39" s="207"/>
      <c r="Y39" s="207"/>
      <c r="Z39" s="207"/>
      <c r="AA39" s="207"/>
      <c r="AB39" s="207"/>
      <c r="AC39" s="207"/>
      <c r="AD39" s="207"/>
      <c r="AE39" s="208"/>
      <c r="AF39" s="229" t="s">
        <v>62</v>
      </c>
      <c r="AG39" s="230"/>
      <c r="AH39" s="223" t="s">
        <v>21</v>
      </c>
      <c r="AI39" s="223"/>
      <c r="AJ39" s="223"/>
      <c r="AK39" s="223"/>
      <c r="AL39" s="223"/>
      <c r="AM39" s="223"/>
      <c r="AN39" s="223"/>
      <c r="AO39" s="224" t="str">
        <f>IF(AND(AO40="□",AO41="□"),"☑","□")</f>
        <v>☑</v>
      </c>
      <c r="AP39" s="207"/>
      <c r="AQ39" s="223" t="s">
        <v>41</v>
      </c>
      <c r="AR39" s="223"/>
      <c r="AS39" s="223"/>
      <c r="AT39" s="223"/>
      <c r="AU39" s="207"/>
      <c r="AV39" s="207"/>
      <c r="AW39" s="207"/>
      <c r="AX39" s="207"/>
      <c r="AY39" s="207"/>
      <c r="AZ39" s="207"/>
      <c r="BA39" s="207"/>
      <c r="BB39" s="207"/>
      <c r="BC39" s="207"/>
      <c r="BD39" s="207"/>
      <c r="BE39" s="208"/>
      <c r="BF39" s="225">
        <f>VLOOKUP(B39,無償化名簿!$A$17:$R$66,11)-VLOOKUP(B39,無償化名簿!$A$17:$R$66,15)</f>
        <v>0</v>
      </c>
      <c r="BG39" s="203"/>
      <c r="BH39" s="203"/>
      <c r="BI39" s="203"/>
      <c r="BJ39" s="203"/>
      <c r="BK39" s="203"/>
      <c r="BL39" s="203"/>
      <c r="BM39" s="203"/>
      <c r="BN39" s="203"/>
      <c r="BO39" s="203"/>
      <c r="BP39" s="203"/>
      <c r="BQ39" s="203"/>
      <c r="BR39" s="203"/>
      <c r="BS39" s="203" t="s">
        <v>5</v>
      </c>
      <c r="BT39" s="204"/>
      <c r="BU39" s="203" t="e">
        <f>IF(CO39&gt;7,0,IF(CV39="☑",CQ39,IF(CV40="☑",CS39,IF(CV41="☑",CU39))))</f>
        <v>#N/A</v>
      </c>
      <c r="BV39" s="203"/>
      <c r="BW39" s="203"/>
      <c r="BX39" s="203"/>
      <c r="BY39" s="203"/>
      <c r="BZ39" s="203"/>
      <c r="CA39" s="203"/>
      <c r="CB39" s="203"/>
      <c r="CC39" s="203"/>
      <c r="CD39" s="203"/>
      <c r="CE39" s="203"/>
      <c r="CF39" s="203"/>
      <c r="CG39" s="203"/>
      <c r="CH39" s="207" t="s">
        <v>5</v>
      </c>
      <c r="CI39" s="208"/>
      <c r="CJ39" s="1"/>
      <c r="CK39" s="200" t="e">
        <f>BF41</f>
        <v>#N/A</v>
      </c>
      <c r="CL39" s="200"/>
      <c r="CM39" s="200"/>
      <c r="CN39" s="1"/>
      <c r="CO39" s="200">
        <f>DATEDIF(D39,$CQ$4,"Y")</f>
        <v>0</v>
      </c>
      <c r="CP39" s="200"/>
      <c r="CQ39" s="200">
        <f>IF(CO39&lt;3,42000,37000)</f>
        <v>42000</v>
      </c>
      <c r="CR39" s="200"/>
      <c r="CS39" s="200" t="e">
        <f>ROUNDDOWN(CQ39*($CQ$205-DG40+1)/$CQ$205,-1)</f>
        <v>#N/A</v>
      </c>
      <c r="CT39" s="200"/>
      <c r="CU39" s="201" t="e">
        <f>ROUNDDOWN(CQ39*DG41/$CQ$205,-1)</f>
        <v>#VALUE!</v>
      </c>
      <c r="CV39" s="200" t="str">
        <f>IF(AND(CV40="□",CV41="□"),"☑","□")</f>
        <v>□</v>
      </c>
      <c r="CW39" s="200"/>
      <c r="CX39" s="1" t="s">
        <v>104</v>
      </c>
      <c r="CY39" s="1"/>
      <c r="CZ39" s="1"/>
      <c r="DA39" s="1"/>
      <c r="DB39" s="1"/>
      <c r="DC39" s="1"/>
      <c r="DD39" s="1"/>
      <c r="DE39" s="1"/>
      <c r="DF39" s="1"/>
      <c r="DG39" s="1"/>
      <c r="DH39" s="1"/>
      <c r="DI39" s="1"/>
      <c r="DJ39" s="1"/>
      <c r="DK39" s="1"/>
      <c r="DL39" s="1"/>
      <c r="DM39" s="1"/>
    </row>
    <row r="40" spans="1:117" ht="15" customHeight="1">
      <c r="B40" s="213"/>
      <c r="C40" s="209"/>
      <c r="D40" s="213"/>
      <c r="E40" s="200"/>
      <c r="F40" s="200"/>
      <c r="G40" s="200"/>
      <c r="H40" s="200"/>
      <c r="I40" s="200"/>
      <c r="J40" s="200"/>
      <c r="K40" s="200"/>
      <c r="L40" s="200"/>
      <c r="M40" s="200"/>
      <c r="N40" s="200"/>
      <c r="O40" s="200"/>
      <c r="P40" s="209"/>
      <c r="Q40" s="213"/>
      <c r="R40" s="200"/>
      <c r="S40" s="200"/>
      <c r="T40" s="200"/>
      <c r="U40" s="200"/>
      <c r="V40" s="200"/>
      <c r="W40" s="200"/>
      <c r="X40" s="200"/>
      <c r="Y40" s="200"/>
      <c r="Z40" s="200"/>
      <c r="AA40" s="200"/>
      <c r="AB40" s="200"/>
      <c r="AC40" s="200"/>
      <c r="AD40" s="200"/>
      <c r="AE40" s="209"/>
      <c r="AF40" s="210" t="s">
        <v>33</v>
      </c>
      <c r="AG40" s="211"/>
      <c r="AH40" s="212" t="s">
        <v>23</v>
      </c>
      <c r="AI40" s="212"/>
      <c r="AJ40" s="212"/>
      <c r="AK40" s="212"/>
      <c r="AL40" s="212"/>
      <c r="AM40" s="212"/>
      <c r="AN40" s="212"/>
      <c r="AO40" s="213" t="str">
        <f>IF(AZ40="","□","☑")</f>
        <v>□</v>
      </c>
      <c r="AP40" s="200"/>
      <c r="AQ40" s="212" t="s">
        <v>30</v>
      </c>
      <c r="AR40" s="212"/>
      <c r="AS40" s="212"/>
      <c r="AT40" s="212"/>
      <c r="AU40" s="212"/>
      <c r="AV40" s="212"/>
      <c r="AW40" s="212"/>
      <c r="AX40" s="212"/>
      <c r="AY40" s="212"/>
      <c r="AZ40" s="200" t="str">
        <f>IF(VLOOKUP(B39,無償化名簿!$A$17:$R$66,8)=0,"",VLOOKUP(B39,無償化名簿!$A$17:$R$66,8))</f>
        <v/>
      </c>
      <c r="BA40" s="200"/>
      <c r="BB40" s="200"/>
      <c r="BC40" s="200" t="s">
        <v>7</v>
      </c>
      <c r="BD40" s="200"/>
      <c r="BE40" s="20" t="s">
        <v>42</v>
      </c>
      <c r="BF40" s="226"/>
      <c r="BG40" s="205"/>
      <c r="BH40" s="205"/>
      <c r="BI40" s="205"/>
      <c r="BJ40" s="205"/>
      <c r="BK40" s="205"/>
      <c r="BL40" s="205"/>
      <c r="BM40" s="205"/>
      <c r="BN40" s="205"/>
      <c r="BO40" s="205"/>
      <c r="BP40" s="205"/>
      <c r="BQ40" s="205"/>
      <c r="BR40" s="205"/>
      <c r="BS40" s="205"/>
      <c r="BT40" s="206"/>
      <c r="BU40" s="205"/>
      <c r="BV40" s="205"/>
      <c r="BW40" s="205"/>
      <c r="BX40" s="205"/>
      <c r="BY40" s="205"/>
      <c r="BZ40" s="205"/>
      <c r="CA40" s="205"/>
      <c r="CB40" s="205"/>
      <c r="CC40" s="205"/>
      <c r="CD40" s="205"/>
      <c r="CE40" s="205"/>
      <c r="CF40" s="205"/>
      <c r="CG40" s="205"/>
      <c r="CH40" s="200"/>
      <c r="CI40" s="209"/>
      <c r="CJ40" s="1"/>
      <c r="CK40" s="200"/>
      <c r="CL40" s="200"/>
      <c r="CM40" s="200"/>
      <c r="CN40" s="1"/>
      <c r="CO40" s="200"/>
      <c r="CP40" s="200"/>
      <c r="CQ40" s="200"/>
      <c r="CR40" s="200"/>
      <c r="CS40" s="200"/>
      <c r="CT40" s="200"/>
      <c r="CU40" s="201"/>
      <c r="CV40" s="200" t="str">
        <f>IF(DG40="","□","☑")</f>
        <v>☑</v>
      </c>
      <c r="CW40" s="200"/>
      <c r="CX40" s="1" t="s">
        <v>100</v>
      </c>
      <c r="CY40" s="1"/>
      <c r="CZ40" s="1"/>
      <c r="DA40" s="1"/>
      <c r="DB40" s="1"/>
      <c r="DC40" s="1"/>
      <c r="DD40" s="1"/>
      <c r="DE40" s="1"/>
      <c r="DF40" s="1"/>
      <c r="DG40" s="200" t="b">
        <f>IF(VLOOKUP(B39,無償化名簿!$A$17:$R$66,16)=0,"",VLOOKUP(B39,無償化名簿!$A$17:$R$66,16))</f>
        <v>0</v>
      </c>
      <c r="DH40" s="200"/>
      <c r="DI40" s="200"/>
      <c r="DJ40" s="1" t="s">
        <v>101</v>
      </c>
      <c r="DK40" s="1"/>
      <c r="DL40" s="1" t="s">
        <v>102</v>
      </c>
      <c r="DM40" s="1"/>
    </row>
    <row r="41" spans="1:117" ht="15" customHeight="1">
      <c r="B41" s="217"/>
      <c r="C41" s="227"/>
      <c r="D41" s="217"/>
      <c r="E41" s="218"/>
      <c r="F41" s="218"/>
      <c r="G41" s="218"/>
      <c r="H41" s="218"/>
      <c r="I41" s="218"/>
      <c r="J41" s="218"/>
      <c r="K41" s="218"/>
      <c r="L41" s="218"/>
      <c r="M41" s="218"/>
      <c r="N41" s="218"/>
      <c r="O41" s="218"/>
      <c r="P41" s="227"/>
      <c r="Q41" s="217"/>
      <c r="R41" s="218"/>
      <c r="S41" s="218"/>
      <c r="T41" s="218"/>
      <c r="U41" s="218"/>
      <c r="V41" s="218"/>
      <c r="W41" s="218"/>
      <c r="X41" s="218"/>
      <c r="Y41" s="218"/>
      <c r="Z41" s="218"/>
      <c r="AA41" s="218"/>
      <c r="AB41" s="218"/>
      <c r="AC41" s="218"/>
      <c r="AD41" s="218"/>
      <c r="AE41" s="227"/>
      <c r="AF41" s="214" t="s">
        <v>33</v>
      </c>
      <c r="AG41" s="215"/>
      <c r="AH41" s="216" t="s">
        <v>22</v>
      </c>
      <c r="AI41" s="216"/>
      <c r="AJ41" s="216"/>
      <c r="AK41" s="216"/>
      <c r="AL41" s="216"/>
      <c r="AM41" s="216"/>
      <c r="AN41" s="216"/>
      <c r="AO41" s="213" t="str">
        <f>IF(AZ41="","□","☑")</f>
        <v>□</v>
      </c>
      <c r="AP41" s="200"/>
      <c r="AQ41" s="216" t="s">
        <v>89</v>
      </c>
      <c r="AR41" s="216"/>
      <c r="AS41" s="216"/>
      <c r="AT41" s="216"/>
      <c r="AU41" s="216"/>
      <c r="AV41" s="216"/>
      <c r="AW41" s="216"/>
      <c r="AX41" s="216"/>
      <c r="AY41" s="216"/>
      <c r="AZ41" s="218" t="str">
        <f>IF(VLOOKUP(B39,無償化名簿!$A$17:$R$66,9)=0,"",VLOOKUP(B39,無償化名簿!$A$17:$R$66,9))</f>
        <v/>
      </c>
      <c r="BA41" s="218"/>
      <c r="BB41" s="218"/>
      <c r="BC41" s="218" t="s">
        <v>7</v>
      </c>
      <c r="BD41" s="218"/>
      <c r="BE41" s="21" t="s">
        <v>42</v>
      </c>
      <c r="BF41" s="219" t="e">
        <f>MIN(BF39,BU39)</f>
        <v>#N/A</v>
      </c>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1" t="s">
        <v>5</v>
      </c>
      <c r="CI41" s="222"/>
      <c r="CJ41" s="1"/>
      <c r="CK41" s="200"/>
      <c r="CL41" s="200"/>
      <c r="CM41" s="200"/>
      <c r="CN41" s="1"/>
      <c r="CO41" s="200"/>
      <c r="CP41" s="200"/>
      <c r="CQ41" s="200"/>
      <c r="CR41" s="200"/>
      <c r="CS41" s="200"/>
      <c r="CT41" s="200"/>
      <c r="CU41" s="201"/>
      <c r="CV41" s="267" t="str">
        <f>IF(DG41="","□","☑")</f>
        <v>□</v>
      </c>
      <c r="CW41" s="267"/>
      <c r="CX41" s="1" t="s">
        <v>103</v>
      </c>
      <c r="CY41" s="1"/>
      <c r="CZ41" s="1"/>
      <c r="DA41" s="1"/>
      <c r="DB41" s="1"/>
      <c r="DC41" s="1"/>
      <c r="DD41" s="1"/>
      <c r="DE41" s="1"/>
      <c r="DF41" s="1"/>
      <c r="DG41" s="200" t="str">
        <f>IF(VLOOKUP(B39,無償化名簿!$A$17:$R$66,17)=0,"",VLOOKUP(B39,無償化名簿!$A$17:$R$66,17))</f>
        <v/>
      </c>
      <c r="DH41" s="200"/>
      <c r="DI41" s="200"/>
      <c r="DJ41" s="1" t="s">
        <v>101</v>
      </c>
      <c r="DK41" s="1"/>
      <c r="DL41" s="1" t="s">
        <v>102</v>
      </c>
      <c r="DM41" s="1"/>
    </row>
    <row r="42" spans="1:117" ht="15" customHeight="1">
      <c r="B42" s="224">
        <v>12</v>
      </c>
      <c r="C42" s="208"/>
      <c r="D42" s="228">
        <f>VLOOKUP(B42,無償化名簿!$A$17:$R$66,3)</f>
        <v>0</v>
      </c>
      <c r="E42" s="207"/>
      <c r="F42" s="207"/>
      <c r="G42" s="207"/>
      <c r="H42" s="207"/>
      <c r="I42" s="207"/>
      <c r="J42" s="207"/>
      <c r="K42" s="207"/>
      <c r="L42" s="207"/>
      <c r="M42" s="207"/>
      <c r="N42" s="207"/>
      <c r="O42" s="207"/>
      <c r="P42" s="208"/>
      <c r="Q42" s="224">
        <f>VLOOKUP(B42,無償化名簿!$A$17:$R$66,2)</f>
        <v>0</v>
      </c>
      <c r="R42" s="207"/>
      <c r="S42" s="207"/>
      <c r="T42" s="207"/>
      <c r="U42" s="207"/>
      <c r="V42" s="207"/>
      <c r="W42" s="207"/>
      <c r="X42" s="207"/>
      <c r="Y42" s="207"/>
      <c r="Z42" s="207"/>
      <c r="AA42" s="207"/>
      <c r="AB42" s="207"/>
      <c r="AC42" s="207"/>
      <c r="AD42" s="207"/>
      <c r="AE42" s="208"/>
      <c r="AF42" s="229" t="s">
        <v>62</v>
      </c>
      <c r="AG42" s="230"/>
      <c r="AH42" s="223" t="s">
        <v>21</v>
      </c>
      <c r="AI42" s="223"/>
      <c r="AJ42" s="223"/>
      <c r="AK42" s="223"/>
      <c r="AL42" s="223"/>
      <c r="AM42" s="223"/>
      <c r="AN42" s="223"/>
      <c r="AO42" s="224" t="str">
        <f>IF(AND(AO43="□",AO44="□"),"☑","□")</f>
        <v>☑</v>
      </c>
      <c r="AP42" s="207"/>
      <c r="AQ42" s="223" t="s">
        <v>41</v>
      </c>
      <c r="AR42" s="223"/>
      <c r="AS42" s="223"/>
      <c r="AT42" s="223"/>
      <c r="AU42" s="207"/>
      <c r="AV42" s="207"/>
      <c r="AW42" s="207"/>
      <c r="AX42" s="207"/>
      <c r="AY42" s="207"/>
      <c r="AZ42" s="207"/>
      <c r="BA42" s="207"/>
      <c r="BB42" s="207"/>
      <c r="BC42" s="207"/>
      <c r="BD42" s="207"/>
      <c r="BE42" s="208"/>
      <c r="BF42" s="225">
        <f>VLOOKUP(B42,無償化名簿!$A$17:$R$66,11)-VLOOKUP(B42,無償化名簿!$A$17:$R$66,15)</f>
        <v>0</v>
      </c>
      <c r="BG42" s="203"/>
      <c r="BH42" s="203"/>
      <c r="BI42" s="203"/>
      <c r="BJ42" s="203"/>
      <c r="BK42" s="203"/>
      <c r="BL42" s="203"/>
      <c r="BM42" s="203"/>
      <c r="BN42" s="203"/>
      <c r="BO42" s="203"/>
      <c r="BP42" s="203"/>
      <c r="BQ42" s="203"/>
      <c r="BR42" s="203"/>
      <c r="BS42" s="203" t="s">
        <v>5</v>
      </c>
      <c r="BT42" s="204"/>
      <c r="BU42" s="203" t="e">
        <f>IF(CO42&gt;7,0,IF(CV42="☑",CQ42,IF(CV43="☑",CS42,IF(CV44="☑",CU42))))</f>
        <v>#N/A</v>
      </c>
      <c r="BV42" s="203"/>
      <c r="BW42" s="203"/>
      <c r="BX42" s="203"/>
      <c r="BY42" s="203"/>
      <c r="BZ42" s="203"/>
      <c r="CA42" s="203"/>
      <c r="CB42" s="203"/>
      <c r="CC42" s="203"/>
      <c r="CD42" s="203"/>
      <c r="CE42" s="203"/>
      <c r="CF42" s="203"/>
      <c r="CG42" s="203"/>
      <c r="CH42" s="207" t="s">
        <v>5</v>
      </c>
      <c r="CI42" s="208"/>
      <c r="CJ42" s="1"/>
      <c r="CK42" s="200" t="e">
        <f>BF44</f>
        <v>#N/A</v>
      </c>
      <c r="CL42" s="200"/>
      <c r="CM42" s="200"/>
      <c r="CN42" s="1"/>
      <c r="CO42" s="200">
        <f>DATEDIF(D42,$CQ$4,"Y")</f>
        <v>0</v>
      </c>
      <c r="CP42" s="200"/>
      <c r="CQ42" s="200">
        <f>IF(CO42&lt;3,42000,37000)</f>
        <v>42000</v>
      </c>
      <c r="CR42" s="200"/>
      <c r="CS42" s="200" t="e">
        <f>ROUNDDOWN(CQ42*($CQ$205-DG43+1)/$CQ$205,-1)</f>
        <v>#N/A</v>
      </c>
      <c r="CT42" s="200"/>
      <c r="CU42" s="201" t="e">
        <f>ROUNDDOWN(CQ42*DG44/$CQ$205,-1)</f>
        <v>#VALUE!</v>
      </c>
      <c r="CV42" s="200" t="str">
        <f>IF(AND(CV43="□",CV44="□"),"☑","□")</f>
        <v>□</v>
      </c>
      <c r="CW42" s="200"/>
      <c r="CX42" s="1" t="s">
        <v>104</v>
      </c>
      <c r="CY42" s="1"/>
      <c r="CZ42" s="1"/>
      <c r="DA42" s="1"/>
      <c r="DB42" s="1"/>
      <c r="DC42" s="1"/>
      <c r="DD42" s="1"/>
      <c r="DE42" s="1"/>
      <c r="DF42" s="1"/>
      <c r="DG42" s="1"/>
      <c r="DH42" s="1"/>
      <c r="DI42" s="1"/>
      <c r="DJ42" s="1"/>
      <c r="DK42" s="1"/>
      <c r="DL42" s="1"/>
      <c r="DM42" s="1"/>
    </row>
    <row r="43" spans="1:117" ht="15" customHeight="1">
      <c r="B43" s="213"/>
      <c r="C43" s="209"/>
      <c r="D43" s="213"/>
      <c r="E43" s="200"/>
      <c r="F43" s="200"/>
      <c r="G43" s="200"/>
      <c r="H43" s="200"/>
      <c r="I43" s="200"/>
      <c r="J43" s="200"/>
      <c r="K43" s="200"/>
      <c r="L43" s="200"/>
      <c r="M43" s="200"/>
      <c r="N43" s="200"/>
      <c r="O43" s="200"/>
      <c r="P43" s="209"/>
      <c r="Q43" s="213"/>
      <c r="R43" s="200"/>
      <c r="S43" s="200"/>
      <c r="T43" s="200"/>
      <c r="U43" s="200"/>
      <c r="V43" s="200"/>
      <c r="W43" s="200"/>
      <c r="X43" s="200"/>
      <c r="Y43" s="200"/>
      <c r="Z43" s="200"/>
      <c r="AA43" s="200"/>
      <c r="AB43" s="200"/>
      <c r="AC43" s="200"/>
      <c r="AD43" s="200"/>
      <c r="AE43" s="209"/>
      <c r="AF43" s="210" t="s">
        <v>33</v>
      </c>
      <c r="AG43" s="211"/>
      <c r="AH43" s="212" t="s">
        <v>23</v>
      </c>
      <c r="AI43" s="212"/>
      <c r="AJ43" s="212"/>
      <c r="AK43" s="212"/>
      <c r="AL43" s="212"/>
      <c r="AM43" s="212"/>
      <c r="AN43" s="212"/>
      <c r="AO43" s="213" t="str">
        <f>IF(AZ43="","□","☑")</f>
        <v>□</v>
      </c>
      <c r="AP43" s="200"/>
      <c r="AQ43" s="212" t="s">
        <v>30</v>
      </c>
      <c r="AR43" s="212"/>
      <c r="AS43" s="212"/>
      <c r="AT43" s="212"/>
      <c r="AU43" s="212"/>
      <c r="AV43" s="212"/>
      <c r="AW43" s="212"/>
      <c r="AX43" s="212"/>
      <c r="AY43" s="212"/>
      <c r="AZ43" s="200" t="str">
        <f>IF(VLOOKUP(B42,無償化名簿!$A$17:$R$66,8)=0,"",VLOOKUP(B42,無償化名簿!$A$17:$R$66,8))</f>
        <v/>
      </c>
      <c r="BA43" s="200"/>
      <c r="BB43" s="200"/>
      <c r="BC43" s="200" t="s">
        <v>7</v>
      </c>
      <c r="BD43" s="200"/>
      <c r="BE43" s="20" t="s">
        <v>42</v>
      </c>
      <c r="BF43" s="226"/>
      <c r="BG43" s="205"/>
      <c r="BH43" s="205"/>
      <c r="BI43" s="205"/>
      <c r="BJ43" s="205"/>
      <c r="BK43" s="205"/>
      <c r="BL43" s="205"/>
      <c r="BM43" s="205"/>
      <c r="BN43" s="205"/>
      <c r="BO43" s="205"/>
      <c r="BP43" s="205"/>
      <c r="BQ43" s="205"/>
      <c r="BR43" s="205"/>
      <c r="BS43" s="205"/>
      <c r="BT43" s="206"/>
      <c r="BU43" s="205"/>
      <c r="BV43" s="205"/>
      <c r="BW43" s="205"/>
      <c r="BX43" s="205"/>
      <c r="BY43" s="205"/>
      <c r="BZ43" s="205"/>
      <c r="CA43" s="205"/>
      <c r="CB43" s="205"/>
      <c r="CC43" s="205"/>
      <c r="CD43" s="205"/>
      <c r="CE43" s="205"/>
      <c r="CF43" s="205"/>
      <c r="CG43" s="205"/>
      <c r="CH43" s="200"/>
      <c r="CI43" s="209"/>
      <c r="CJ43" s="1"/>
      <c r="CK43" s="200"/>
      <c r="CL43" s="200"/>
      <c r="CM43" s="200"/>
      <c r="CN43" s="1"/>
      <c r="CO43" s="200"/>
      <c r="CP43" s="200"/>
      <c r="CQ43" s="200"/>
      <c r="CR43" s="200"/>
      <c r="CS43" s="200"/>
      <c r="CT43" s="200"/>
      <c r="CU43" s="201"/>
      <c r="CV43" s="200" t="str">
        <f>IF(DG43="","□","☑")</f>
        <v>☑</v>
      </c>
      <c r="CW43" s="200"/>
      <c r="CX43" s="1" t="s">
        <v>100</v>
      </c>
      <c r="CY43" s="1"/>
      <c r="CZ43" s="1"/>
      <c r="DA43" s="1"/>
      <c r="DB43" s="1"/>
      <c r="DC43" s="1"/>
      <c r="DD43" s="1"/>
      <c r="DE43" s="1"/>
      <c r="DF43" s="1"/>
      <c r="DG43" s="200" t="b">
        <f>IF(VLOOKUP(B42,無償化名簿!$A$17:$R$66,16)=0,"",VLOOKUP(B42,無償化名簿!$A$17:$R$66,16))</f>
        <v>0</v>
      </c>
      <c r="DH43" s="200"/>
      <c r="DI43" s="200"/>
      <c r="DJ43" s="1" t="s">
        <v>101</v>
      </c>
      <c r="DK43" s="1"/>
      <c r="DL43" s="1" t="s">
        <v>102</v>
      </c>
      <c r="DM43" s="1"/>
    </row>
    <row r="44" spans="1:117" ht="15" customHeight="1">
      <c r="B44" s="217"/>
      <c r="C44" s="227"/>
      <c r="D44" s="217"/>
      <c r="E44" s="218"/>
      <c r="F44" s="218"/>
      <c r="G44" s="218"/>
      <c r="H44" s="218"/>
      <c r="I44" s="218"/>
      <c r="J44" s="218"/>
      <c r="K44" s="218"/>
      <c r="L44" s="218"/>
      <c r="M44" s="218"/>
      <c r="N44" s="218"/>
      <c r="O44" s="218"/>
      <c r="P44" s="227"/>
      <c r="Q44" s="217"/>
      <c r="R44" s="218"/>
      <c r="S44" s="218"/>
      <c r="T44" s="218"/>
      <c r="U44" s="218"/>
      <c r="V44" s="218"/>
      <c r="W44" s="218"/>
      <c r="X44" s="218"/>
      <c r="Y44" s="218"/>
      <c r="Z44" s="218"/>
      <c r="AA44" s="218"/>
      <c r="AB44" s="218"/>
      <c r="AC44" s="218"/>
      <c r="AD44" s="218"/>
      <c r="AE44" s="227"/>
      <c r="AF44" s="214" t="s">
        <v>33</v>
      </c>
      <c r="AG44" s="215"/>
      <c r="AH44" s="216" t="s">
        <v>22</v>
      </c>
      <c r="AI44" s="216"/>
      <c r="AJ44" s="216"/>
      <c r="AK44" s="216"/>
      <c r="AL44" s="216"/>
      <c r="AM44" s="216"/>
      <c r="AN44" s="216"/>
      <c r="AO44" s="213" t="str">
        <f>IF(AZ44="","□","☑")</f>
        <v>□</v>
      </c>
      <c r="AP44" s="200"/>
      <c r="AQ44" s="216" t="s">
        <v>89</v>
      </c>
      <c r="AR44" s="216"/>
      <c r="AS44" s="216"/>
      <c r="AT44" s="216"/>
      <c r="AU44" s="216"/>
      <c r="AV44" s="216"/>
      <c r="AW44" s="216"/>
      <c r="AX44" s="216"/>
      <c r="AY44" s="216"/>
      <c r="AZ44" s="218" t="str">
        <f>IF(VLOOKUP(B42,無償化名簿!$A$17:$R$66,9)=0,"",VLOOKUP(B42,無償化名簿!$A$17:$R$66,9))</f>
        <v/>
      </c>
      <c r="BA44" s="218"/>
      <c r="BB44" s="218"/>
      <c r="BC44" s="218" t="s">
        <v>7</v>
      </c>
      <c r="BD44" s="218"/>
      <c r="BE44" s="21" t="s">
        <v>42</v>
      </c>
      <c r="BF44" s="219" t="e">
        <f>MIN(BF42,BU42)</f>
        <v>#N/A</v>
      </c>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1" t="s">
        <v>5</v>
      </c>
      <c r="CI44" s="222"/>
      <c r="CJ44" s="1"/>
      <c r="CK44" s="200"/>
      <c r="CL44" s="200"/>
      <c r="CM44" s="200"/>
      <c r="CN44" s="1"/>
      <c r="CO44" s="200"/>
      <c r="CP44" s="200"/>
      <c r="CQ44" s="200"/>
      <c r="CR44" s="200"/>
      <c r="CS44" s="200"/>
      <c r="CT44" s="200"/>
      <c r="CU44" s="201"/>
      <c r="CV44" s="267" t="str">
        <f>IF(DG44="","□","☑")</f>
        <v>□</v>
      </c>
      <c r="CW44" s="267"/>
      <c r="CX44" s="1" t="s">
        <v>103</v>
      </c>
      <c r="CY44" s="1"/>
      <c r="CZ44" s="1"/>
      <c r="DA44" s="1"/>
      <c r="DB44" s="1"/>
      <c r="DC44" s="1"/>
      <c r="DD44" s="1"/>
      <c r="DE44" s="1"/>
      <c r="DF44" s="1"/>
      <c r="DG44" s="200" t="str">
        <f>IF(VLOOKUP(B42,無償化名簿!$A$17:$R$66,17)=0,"",VLOOKUP(B42,無償化名簿!$A$17:$R$66,17))</f>
        <v/>
      </c>
      <c r="DH44" s="200"/>
      <c r="DI44" s="200"/>
      <c r="DJ44" s="1" t="s">
        <v>101</v>
      </c>
      <c r="DK44" s="1"/>
      <c r="DL44" s="1" t="s">
        <v>102</v>
      </c>
      <c r="DM44" s="1"/>
    </row>
    <row r="45" spans="1:117" ht="15" customHeight="1">
      <c r="B45" s="224">
        <v>13</v>
      </c>
      <c r="C45" s="208"/>
      <c r="D45" s="228">
        <f>VLOOKUP(B45,無償化名簿!$A$17:$R$66,3)</f>
        <v>0</v>
      </c>
      <c r="E45" s="207"/>
      <c r="F45" s="207"/>
      <c r="G45" s="207"/>
      <c r="H45" s="207"/>
      <c r="I45" s="207"/>
      <c r="J45" s="207"/>
      <c r="K45" s="207"/>
      <c r="L45" s="207"/>
      <c r="M45" s="207"/>
      <c r="N45" s="207"/>
      <c r="O45" s="207"/>
      <c r="P45" s="208"/>
      <c r="Q45" s="224">
        <f>VLOOKUP(B45,無償化名簿!$A$17:$R$66,2)</f>
        <v>0</v>
      </c>
      <c r="R45" s="207"/>
      <c r="S45" s="207"/>
      <c r="T45" s="207"/>
      <c r="U45" s="207"/>
      <c r="V45" s="207"/>
      <c r="W45" s="207"/>
      <c r="X45" s="207"/>
      <c r="Y45" s="207"/>
      <c r="Z45" s="207"/>
      <c r="AA45" s="207"/>
      <c r="AB45" s="207"/>
      <c r="AC45" s="207"/>
      <c r="AD45" s="207"/>
      <c r="AE45" s="208"/>
      <c r="AF45" s="229" t="s">
        <v>62</v>
      </c>
      <c r="AG45" s="230"/>
      <c r="AH45" s="223" t="s">
        <v>21</v>
      </c>
      <c r="AI45" s="223"/>
      <c r="AJ45" s="223"/>
      <c r="AK45" s="223"/>
      <c r="AL45" s="223"/>
      <c r="AM45" s="223"/>
      <c r="AN45" s="223"/>
      <c r="AO45" s="224" t="str">
        <f>IF(AND(AO46="□",AO47="□"),"☑","□")</f>
        <v>☑</v>
      </c>
      <c r="AP45" s="207"/>
      <c r="AQ45" s="223" t="s">
        <v>41</v>
      </c>
      <c r="AR45" s="223"/>
      <c r="AS45" s="223"/>
      <c r="AT45" s="223"/>
      <c r="AU45" s="207"/>
      <c r="AV45" s="207"/>
      <c r="AW45" s="207"/>
      <c r="AX45" s="207"/>
      <c r="AY45" s="207"/>
      <c r="AZ45" s="207"/>
      <c r="BA45" s="207"/>
      <c r="BB45" s="207"/>
      <c r="BC45" s="207"/>
      <c r="BD45" s="207"/>
      <c r="BE45" s="208"/>
      <c r="BF45" s="225">
        <f>VLOOKUP(B45,無償化名簿!$A$17:$R$66,11)-VLOOKUP(B45,無償化名簿!$A$17:$R$66,15)</f>
        <v>0</v>
      </c>
      <c r="BG45" s="203"/>
      <c r="BH45" s="203"/>
      <c r="BI45" s="203"/>
      <c r="BJ45" s="203"/>
      <c r="BK45" s="203"/>
      <c r="BL45" s="203"/>
      <c r="BM45" s="203"/>
      <c r="BN45" s="203"/>
      <c r="BO45" s="203"/>
      <c r="BP45" s="203"/>
      <c r="BQ45" s="203"/>
      <c r="BR45" s="203"/>
      <c r="BS45" s="203" t="s">
        <v>5</v>
      </c>
      <c r="BT45" s="204"/>
      <c r="BU45" s="203" t="e">
        <f>IF(CO45&gt;7,0,IF(CV45="☑",CQ45,IF(CV46="☑",CS45,IF(CV47="☑",CU45))))</f>
        <v>#N/A</v>
      </c>
      <c r="BV45" s="203"/>
      <c r="BW45" s="203"/>
      <c r="BX45" s="203"/>
      <c r="BY45" s="203"/>
      <c r="BZ45" s="203"/>
      <c r="CA45" s="203"/>
      <c r="CB45" s="203"/>
      <c r="CC45" s="203"/>
      <c r="CD45" s="203"/>
      <c r="CE45" s="203"/>
      <c r="CF45" s="203"/>
      <c r="CG45" s="203"/>
      <c r="CH45" s="207" t="s">
        <v>5</v>
      </c>
      <c r="CI45" s="208"/>
      <c r="CJ45" s="1"/>
      <c r="CK45" s="200" t="e">
        <f>BF47</f>
        <v>#N/A</v>
      </c>
      <c r="CL45" s="200"/>
      <c r="CM45" s="200"/>
      <c r="CN45" s="1"/>
      <c r="CO45" s="200">
        <f>DATEDIF(D45,$CQ$4,"Y")</f>
        <v>0</v>
      </c>
      <c r="CP45" s="200"/>
      <c r="CQ45" s="200">
        <f>IF(CO45&lt;3,42000,37000)</f>
        <v>42000</v>
      </c>
      <c r="CR45" s="200"/>
      <c r="CS45" s="200" t="e">
        <f>ROUNDDOWN(CQ45*($CQ$205-DG46+1)/$CQ$205,-1)</f>
        <v>#N/A</v>
      </c>
      <c r="CT45" s="200"/>
      <c r="CU45" s="201" t="e">
        <f>ROUNDDOWN(CQ45*DG47/$CQ$205,-1)</f>
        <v>#VALUE!</v>
      </c>
      <c r="CV45" s="200" t="str">
        <f>IF(AND(CV46="□",CV47="□"),"☑","□")</f>
        <v>□</v>
      </c>
      <c r="CW45" s="200"/>
      <c r="CX45" s="1" t="s">
        <v>104</v>
      </c>
      <c r="CY45" s="1"/>
      <c r="CZ45" s="1"/>
      <c r="DA45" s="1"/>
      <c r="DB45" s="1"/>
      <c r="DC45" s="1"/>
      <c r="DD45" s="1"/>
      <c r="DE45" s="1"/>
      <c r="DF45" s="1"/>
      <c r="DG45" s="1"/>
      <c r="DH45" s="1"/>
      <c r="DI45" s="1"/>
      <c r="DJ45" s="1"/>
      <c r="DK45" s="1"/>
      <c r="DL45" s="1"/>
      <c r="DM45" s="1"/>
    </row>
    <row r="46" spans="1:117" ht="15" customHeight="1">
      <c r="B46" s="213"/>
      <c r="C46" s="209"/>
      <c r="D46" s="213"/>
      <c r="E46" s="200"/>
      <c r="F46" s="200"/>
      <c r="G46" s="200"/>
      <c r="H46" s="200"/>
      <c r="I46" s="200"/>
      <c r="J46" s="200"/>
      <c r="K46" s="200"/>
      <c r="L46" s="200"/>
      <c r="M46" s="200"/>
      <c r="N46" s="200"/>
      <c r="O46" s="200"/>
      <c r="P46" s="209"/>
      <c r="Q46" s="213"/>
      <c r="R46" s="200"/>
      <c r="S46" s="200"/>
      <c r="T46" s="200"/>
      <c r="U46" s="200"/>
      <c r="V46" s="200"/>
      <c r="W46" s="200"/>
      <c r="X46" s="200"/>
      <c r="Y46" s="200"/>
      <c r="Z46" s="200"/>
      <c r="AA46" s="200"/>
      <c r="AB46" s="200"/>
      <c r="AC46" s="200"/>
      <c r="AD46" s="200"/>
      <c r="AE46" s="209"/>
      <c r="AF46" s="210" t="s">
        <v>33</v>
      </c>
      <c r="AG46" s="211"/>
      <c r="AH46" s="212" t="s">
        <v>23</v>
      </c>
      <c r="AI46" s="212"/>
      <c r="AJ46" s="212"/>
      <c r="AK46" s="212"/>
      <c r="AL46" s="212"/>
      <c r="AM46" s="212"/>
      <c r="AN46" s="212"/>
      <c r="AO46" s="213" t="str">
        <f>IF(AZ46="","□","☑")</f>
        <v>□</v>
      </c>
      <c r="AP46" s="200"/>
      <c r="AQ46" s="212" t="s">
        <v>30</v>
      </c>
      <c r="AR46" s="212"/>
      <c r="AS46" s="212"/>
      <c r="AT46" s="212"/>
      <c r="AU46" s="212"/>
      <c r="AV46" s="212"/>
      <c r="AW46" s="212"/>
      <c r="AX46" s="212"/>
      <c r="AY46" s="212"/>
      <c r="AZ46" s="200" t="str">
        <f>IF(VLOOKUP(B45,無償化名簿!$A$17:$R$66,8)=0,"",VLOOKUP(B45,無償化名簿!$A$17:$R$66,8))</f>
        <v/>
      </c>
      <c r="BA46" s="200"/>
      <c r="BB46" s="200"/>
      <c r="BC46" s="200" t="s">
        <v>7</v>
      </c>
      <c r="BD46" s="200"/>
      <c r="BE46" s="20" t="s">
        <v>42</v>
      </c>
      <c r="BF46" s="226"/>
      <c r="BG46" s="205"/>
      <c r="BH46" s="205"/>
      <c r="BI46" s="205"/>
      <c r="BJ46" s="205"/>
      <c r="BK46" s="205"/>
      <c r="BL46" s="205"/>
      <c r="BM46" s="205"/>
      <c r="BN46" s="205"/>
      <c r="BO46" s="205"/>
      <c r="BP46" s="205"/>
      <c r="BQ46" s="205"/>
      <c r="BR46" s="205"/>
      <c r="BS46" s="205"/>
      <c r="BT46" s="206"/>
      <c r="BU46" s="205"/>
      <c r="BV46" s="205"/>
      <c r="BW46" s="205"/>
      <c r="BX46" s="205"/>
      <c r="BY46" s="205"/>
      <c r="BZ46" s="205"/>
      <c r="CA46" s="205"/>
      <c r="CB46" s="205"/>
      <c r="CC46" s="205"/>
      <c r="CD46" s="205"/>
      <c r="CE46" s="205"/>
      <c r="CF46" s="205"/>
      <c r="CG46" s="205"/>
      <c r="CH46" s="200"/>
      <c r="CI46" s="209"/>
      <c r="CJ46" s="1"/>
      <c r="CK46" s="200"/>
      <c r="CL46" s="200"/>
      <c r="CM46" s="200"/>
      <c r="CN46" s="1"/>
      <c r="CO46" s="200"/>
      <c r="CP46" s="200"/>
      <c r="CQ46" s="200"/>
      <c r="CR46" s="200"/>
      <c r="CS46" s="200"/>
      <c r="CT46" s="200"/>
      <c r="CU46" s="201"/>
      <c r="CV46" s="200" t="str">
        <f>IF(DG46="","□","☑")</f>
        <v>☑</v>
      </c>
      <c r="CW46" s="200"/>
      <c r="CX46" s="1" t="s">
        <v>100</v>
      </c>
      <c r="CY46" s="1"/>
      <c r="CZ46" s="1"/>
      <c r="DA46" s="1"/>
      <c r="DB46" s="1"/>
      <c r="DC46" s="1"/>
      <c r="DD46" s="1"/>
      <c r="DE46" s="1"/>
      <c r="DF46" s="1"/>
      <c r="DG46" s="200" t="b">
        <f>IF(VLOOKUP(B45,無償化名簿!$A$17:$R$66,16)=0,"",VLOOKUP(B45,無償化名簿!$A$17:$R$66,16))</f>
        <v>0</v>
      </c>
      <c r="DH46" s="200"/>
      <c r="DI46" s="200"/>
      <c r="DJ46" s="1" t="s">
        <v>101</v>
      </c>
      <c r="DK46" s="1"/>
      <c r="DL46" s="1" t="s">
        <v>102</v>
      </c>
      <c r="DM46" s="1"/>
    </row>
    <row r="47" spans="1:117" ht="15" customHeight="1">
      <c r="B47" s="217"/>
      <c r="C47" s="227"/>
      <c r="D47" s="217"/>
      <c r="E47" s="218"/>
      <c r="F47" s="218"/>
      <c r="G47" s="218"/>
      <c r="H47" s="218"/>
      <c r="I47" s="218"/>
      <c r="J47" s="218"/>
      <c r="K47" s="218"/>
      <c r="L47" s="218"/>
      <c r="M47" s="218"/>
      <c r="N47" s="218"/>
      <c r="O47" s="218"/>
      <c r="P47" s="227"/>
      <c r="Q47" s="217"/>
      <c r="R47" s="218"/>
      <c r="S47" s="218"/>
      <c r="T47" s="218"/>
      <c r="U47" s="218"/>
      <c r="V47" s="218"/>
      <c r="W47" s="218"/>
      <c r="X47" s="218"/>
      <c r="Y47" s="218"/>
      <c r="Z47" s="218"/>
      <c r="AA47" s="218"/>
      <c r="AB47" s="218"/>
      <c r="AC47" s="218"/>
      <c r="AD47" s="218"/>
      <c r="AE47" s="227"/>
      <c r="AF47" s="214" t="s">
        <v>33</v>
      </c>
      <c r="AG47" s="215"/>
      <c r="AH47" s="216" t="s">
        <v>22</v>
      </c>
      <c r="AI47" s="216"/>
      <c r="AJ47" s="216"/>
      <c r="AK47" s="216"/>
      <c r="AL47" s="216"/>
      <c r="AM47" s="216"/>
      <c r="AN47" s="216"/>
      <c r="AO47" s="213" t="str">
        <f>IF(AZ47="","□","☑")</f>
        <v>□</v>
      </c>
      <c r="AP47" s="200"/>
      <c r="AQ47" s="216" t="s">
        <v>89</v>
      </c>
      <c r="AR47" s="216"/>
      <c r="AS47" s="216"/>
      <c r="AT47" s="216"/>
      <c r="AU47" s="216"/>
      <c r="AV47" s="216"/>
      <c r="AW47" s="216"/>
      <c r="AX47" s="216"/>
      <c r="AY47" s="216"/>
      <c r="AZ47" s="218" t="str">
        <f>IF(VLOOKUP(B45,無償化名簿!$A$17:$R$66,9)=0,"",VLOOKUP(B45,無償化名簿!$A$17:$R$66,9))</f>
        <v/>
      </c>
      <c r="BA47" s="218"/>
      <c r="BB47" s="218"/>
      <c r="BC47" s="218" t="s">
        <v>7</v>
      </c>
      <c r="BD47" s="218"/>
      <c r="BE47" s="21" t="s">
        <v>42</v>
      </c>
      <c r="BF47" s="219" t="e">
        <f>MIN(BF45,BU45)</f>
        <v>#N/A</v>
      </c>
      <c r="BG47" s="220"/>
      <c r="BH47" s="220"/>
      <c r="BI47" s="220"/>
      <c r="BJ47" s="220"/>
      <c r="BK47" s="220"/>
      <c r="BL47" s="220"/>
      <c r="BM47" s="220"/>
      <c r="BN47" s="220"/>
      <c r="BO47" s="220"/>
      <c r="BP47" s="220"/>
      <c r="BQ47" s="220"/>
      <c r="BR47" s="220"/>
      <c r="BS47" s="220"/>
      <c r="BT47" s="220"/>
      <c r="BU47" s="220"/>
      <c r="BV47" s="220"/>
      <c r="BW47" s="220"/>
      <c r="BX47" s="220"/>
      <c r="BY47" s="220"/>
      <c r="BZ47" s="220"/>
      <c r="CA47" s="220"/>
      <c r="CB47" s="220"/>
      <c r="CC47" s="220"/>
      <c r="CD47" s="220"/>
      <c r="CE47" s="220"/>
      <c r="CF47" s="220"/>
      <c r="CG47" s="220"/>
      <c r="CH47" s="221" t="s">
        <v>5</v>
      </c>
      <c r="CI47" s="222"/>
      <c r="CJ47" s="1"/>
      <c r="CK47" s="200"/>
      <c r="CL47" s="200"/>
      <c r="CM47" s="200"/>
      <c r="CN47" s="1"/>
      <c r="CO47" s="200"/>
      <c r="CP47" s="200"/>
      <c r="CQ47" s="200"/>
      <c r="CR47" s="200"/>
      <c r="CS47" s="200"/>
      <c r="CT47" s="200"/>
      <c r="CU47" s="201"/>
      <c r="CV47" s="267" t="str">
        <f>IF(DG47="","□","☑")</f>
        <v>□</v>
      </c>
      <c r="CW47" s="267"/>
      <c r="CX47" s="1" t="s">
        <v>103</v>
      </c>
      <c r="CY47" s="1"/>
      <c r="CZ47" s="1"/>
      <c r="DA47" s="1"/>
      <c r="DB47" s="1"/>
      <c r="DC47" s="1"/>
      <c r="DD47" s="1"/>
      <c r="DE47" s="1"/>
      <c r="DF47" s="1"/>
      <c r="DG47" s="200" t="str">
        <f>IF(VLOOKUP(B45,無償化名簿!$A$17:$R$66,17)=0,"",VLOOKUP(B45,無償化名簿!$A$17:$R$66,17))</f>
        <v/>
      </c>
      <c r="DH47" s="200"/>
      <c r="DI47" s="200"/>
      <c r="DJ47" s="1" t="s">
        <v>101</v>
      </c>
      <c r="DK47" s="1"/>
      <c r="DL47" s="1" t="s">
        <v>102</v>
      </c>
      <c r="DM47" s="1"/>
    </row>
    <row r="48" spans="1:117" ht="15" customHeight="1">
      <c r="B48" s="224">
        <v>14</v>
      </c>
      <c r="C48" s="208"/>
      <c r="D48" s="228">
        <f>VLOOKUP(B48,無償化名簿!$A$17:$R$66,3)</f>
        <v>0</v>
      </c>
      <c r="E48" s="207"/>
      <c r="F48" s="207"/>
      <c r="G48" s="207"/>
      <c r="H48" s="207"/>
      <c r="I48" s="207"/>
      <c r="J48" s="207"/>
      <c r="K48" s="207"/>
      <c r="L48" s="207"/>
      <c r="M48" s="207"/>
      <c r="N48" s="207"/>
      <c r="O48" s="207"/>
      <c r="P48" s="208"/>
      <c r="Q48" s="224">
        <f>VLOOKUP(B48,無償化名簿!$A$17:$R$66,2)</f>
        <v>0</v>
      </c>
      <c r="R48" s="207"/>
      <c r="S48" s="207"/>
      <c r="T48" s="207"/>
      <c r="U48" s="207"/>
      <c r="V48" s="207"/>
      <c r="W48" s="207"/>
      <c r="X48" s="207"/>
      <c r="Y48" s="207"/>
      <c r="Z48" s="207"/>
      <c r="AA48" s="207"/>
      <c r="AB48" s="207"/>
      <c r="AC48" s="207"/>
      <c r="AD48" s="207"/>
      <c r="AE48" s="208"/>
      <c r="AF48" s="229" t="s">
        <v>62</v>
      </c>
      <c r="AG48" s="230"/>
      <c r="AH48" s="223" t="s">
        <v>21</v>
      </c>
      <c r="AI48" s="223"/>
      <c r="AJ48" s="223"/>
      <c r="AK48" s="223"/>
      <c r="AL48" s="223"/>
      <c r="AM48" s="223"/>
      <c r="AN48" s="223"/>
      <c r="AO48" s="224" t="str">
        <f>IF(AND(AO49="□",AO50="□"),"☑","□")</f>
        <v>☑</v>
      </c>
      <c r="AP48" s="207"/>
      <c r="AQ48" s="223" t="s">
        <v>41</v>
      </c>
      <c r="AR48" s="223"/>
      <c r="AS48" s="223"/>
      <c r="AT48" s="223"/>
      <c r="AU48" s="207"/>
      <c r="AV48" s="207"/>
      <c r="AW48" s="207"/>
      <c r="AX48" s="207"/>
      <c r="AY48" s="207"/>
      <c r="AZ48" s="207"/>
      <c r="BA48" s="207"/>
      <c r="BB48" s="207"/>
      <c r="BC48" s="207"/>
      <c r="BD48" s="207"/>
      <c r="BE48" s="208"/>
      <c r="BF48" s="225">
        <f>VLOOKUP(B48,無償化名簿!$A$17:$R$66,11)-VLOOKUP(B48,無償化名簿!$A$17:$R$66,15)</f>
        <v>0</v>
      </c>
      <c r="BG48" s="203"/>
      <c r="BH48" s="203"/>
      <c r="BI48" s="203"/>
      <c r="BJ48" s="203"/>
      <c r="BK48" s="203"/>
      <c r="BL48" s="203"/>
      <c r="BM48" s="203"/>
      <c r="BN48" s="203"/>
      <c r="BO48" s="203"/>
      <c r="BP48" s="203"/>
      <c r="BQ48" s="203"/>
      <c r="BR48" s="203"/>
      <c r="BS48" s="203" t="s">
        <v>5</v>
      </c>
      <c r="BT48" s="204"/>
      <c r="BU48" s="203" t="e">
        <f>IF(CO48&gt;7,0,IF(CV48="☑",CQ48,IF(CV49="☑",CS48,IF(CV50="☑",CU48))))</f>
        <v>#N/A</v>
      </c>
      <c r="BV48" s="203"/>
      <c r="BW48" s="203"/>
      <c r="BX48" s="203"/>
      <c r="BY48" s="203"/>
      <c r="BZ48" s="203"/>
      <c r="CA48" s="203"/>
      <c r="CB48" s="203"/>
      <c r="CC48" s="203"/>
      <c r="CD48" s="203"/>
      <c r="CE48" s="203"/>
      <c r="CF48" s="203"/>
      <c r="CG48" s="203"/>
      <c r="CH48" s="207" t="s">
        <v>5</v>
      </c>
      <c r="CI48" s="208"/>
      <c r="CJ48" s="1"/>
      <c r="CK48" s="200" t="e">
        <f>BF50</f>
        <v>#N/A</v>
      </c>
      <c r="CL48" s="200"/>
      <c r="CM48" s="200"/>
      <c r="CN48" s="1"/>
      <c r="CO48" s="200">
        <f>DATEDIF(D48,$CQ$4,"Y")</f>
        <v>0</v>
      </c>
      <c r="CP48" s="200"/>
      <c r="CQ48" s="200">
        <f>IF(CO48&lt;3,42000,37000)</f>
        <v>42000</v>
      </c>
      <c r="CR48" s="200"/>
      <c r="CS48" s="200" t="e">
        <f>ROUNDDOWN(CQ48*($CQ$205-DG49+1)/$CQ$205,-1)</f>
        <v>#N/A</v>
      </c>
      <c r="CT48" s="200"/>
      <c r="CU48" s="201" t="e">
        <f>ROUNDDOWN(CQ48*DG50/$CQ$205,-1)</f>
        <v>#VALUE!</v>
      </c>
      <c r="CV48" s="200" t="str">
        <f>IF(AND(CV49="□",CV50="□"),"☑","□")</f>
        <v>□</v>
      </c>
      <c r="CW48" s="200"/>
      <c r="CX48" s="1" t="s">
        <v>104</v>
      </c>
      <c r="CY48" s="1"/>
      <c r="CZ48" s="1"/>
      <c r="DA48" s="1"/>
      <c r="DB48" s="1"/>
      <c r="DC48" s="1"/>
      <c r="DD48" s="1"/>
      <c r="DE48" s="1"/>
      <c r="DF48" s="1"/>
      <c r="DG48" s="1"/>
      <c r="DH48" s="1"/>
      <c r="DI48" s="1"/>
      <c r="DJ48" s="1"/>
      <c r="DK48" s="1"/>
      <c r="DL48" s="1"/>
      <c r="DM48" s="1"/>
    </row>
    <row r="49" spans="1:117" ht="15" customHeight="1">
      <c r="B49" s="213"/>
      <c r="C49" s="209"/>
      <c r="D49" s="213"/>
      <c r="E49" s="200"/>
      <c r="F49" s="200"/>
      <c r="G49" s="200"/>
      <c r="H49" s="200"/>
      <c r="I49" s="200"/>
      <c r="J49" s="200"/>
      <c r="K49" s="200"/>
      <c r="L49" s="200"/>
      <c r="M49" s="200"/>
      <c r="N49" s="200"/>
      <c r="O49" s="200"/>
      <c r="P49" s="209"/>
      <c r="Q49" s="213"/>
      <c r="R49" s="200"/>
      <c r="S49" s="200"/>
      <c r="T49" s="200"/>
      <c r="U49" s="200"/>
      <c r="V49" s="200"/>
      <c r="W49" s="200"/>
      <c r="X49" s="200"/>
      <c r="Y49" s="200"/>
      <c r="Z49" s="200"/>
      <c r="AA49" s="200"/>
      <c r="AB49" s="200"/>
      <c r="AC49" s="200"/>
      <c r="AD49" s="200"/>
      <c r="AE49" s="209"/>
      <c r="AF49" s="210" t="s">
        <v>33</v>
      </c>
      <c r="AG49" s="211"/>
      <c r="AH49" s="212" t="s">
        <v>23</v>
      </c>
      <c r="AI49" s="212"/>
      <c r="AJ49" s="212"/>
      <c r="AK49" s="212"/>
      <c r="AL49" s="212"/>
      <c r="AM49" s="212"/>
      <c r="AN49" s="212"/>
      <c r="AO49" s="213" t="str">
        <f>IF(AZ49="","□","☑")</f>
        <v>□</v>
      </c>
      <c r="AP49" s="200"/>
      <c r="AQ49" s="212" t="s">
        <v>30</v>
      </c>
      <c r="AR49" s="212"/>
      <c r="AS49" s="212"/>
      <c r="AT49" s="212"/>
      <c r="AU49" s="212"/>
      <c r="AV49" s="212"/>
      <c r="AW49" s="212"/>
      <c r="AX49" s="212"/>
      <c r="AY49" s="212"/>
      <c r="AZ49" s="200" t="str">
        <f>IF(VLOOKUP(B48,無償化名簿!$A$17:$R$66,8)=0,"",VLOOKUP(B48,無償化名簿!$A$17:$R$66,8))</f>
        <v/>
      </c>
      <c r="BA49" s="200"/>
      <c r="BB49" s="200"/>
      <c r="BC49" s="200" t="s">
        <v>7</v>
      </c>
      <c r="BD49" s="200"/>
      <c r="BE49" s="20" t="s">
        <v>42</v>
      </c>
      <c r="BF49" s="226"/>
      <c r="BG49" s="205"/>
      <c r="BH49" s="205"/>
      <c r="BI49" s="205"/>
      <c r="BJ49" s="205"/>
      <c r="BK49" s="205"/>
      <c r="BL49" s="205"/>
      <c r="BM49" s="205"/>
      <c r="BN49" s="205"/>
      <c r="BO49" s="205"/>
      <c r="BP49" s="205"/>
      <c r="BQ49" s="205"/>
      <c r="BR49" s="205"/>
      <c r="BS49" s="205"/>
      <c r="BT49" s="206"/>
      <c r="BU49" s="205"/>
      <c r="BV49" s="205"/>
      <c r="BW49" s="205"/>
      <c r="BX49" s="205"/>
      <c r="BY49" s="205"/>
      <c r="BZ49" s="205"/>
      <c r="CA49" s="205"/>
      <c r="CB49" s="205"/>
      <c r="CC49" s="205"/>
      <c r="CD49" s="205"/>
      <c r="CE49" s="205"/>
      <c r="CF49" s="205"/>
      <c r="CG49" s="205"/>
      <c r="CH49" s="200"/>
      <c r="CI49" s="209"/>
      <c r="CJ49" s="1"/>
      <c r="CK49" s="200"/>
      <c r="CL49" s="200"/>
      <c r="CM49" s="200"/>
      <c r="CN49" s="1"/>
      <c r="CO49" s="200"/>
      <c r="CP49" s="200"/>
      <c r="CQ49" s="200"/>
      <c r="CR49" s="200"/>
      <c r="CS49" s="200"/>
      <c r="CT49" s="200"/>
      <c r="CU49" s="201"/>
      <c r="CV49" s="200" t="str">
        <f>IF(DG49="","□","☑")</f>
        <v>☑</v>
      </c>
      <c r="CW49" s="200"/>
      <c r="CX49" s="1" t="s">
        <v>100</v>
      </c>
      <c r="CY49" s="1"/>
      <c r="CZ49" s="1"/>
      <c r="DA49" s="1"/>
      <c r="DB49" s="1"/>
      <c r="DC49" s="1"/>
      <c r="DD49" s="1"/>
      <c r="DE49" s="1"/>
      <c r="DF49" s="1"/>
      <c r="DG49" s="200" t="b">
        <f>IF(VLOOKUP(B48,無償化名簿!$A$17:$R$66,16)=0,"",VLOOKUP(B48,無償化名簿!$A$17:$R$66,16))</f>
        <v>0</v>
      </c>
      <c r="DH49" s="200"/>
      <c r="DI49" s="200"/>
      <c r="DJ49" s="1" t="s">
        <v>101</v>
      </c>
      <c r="DK49" s="1"/>
      <c r="DL49" s="1" t="s">
        <v>102</v>
      </c>
      <c r="DM49" s="1"/>
    </row>
    <row r="50" spans="1:117" ht="15" customHeight="1">
      <c r="B50" s="217"/>
      <c r="C50" s="227"/>
      <c r="D50" s="217"/>
      <c r="E50" s="218"/>
      <c r="F50" s="218"/>
      <c r="G50" s="218"/>
      <c r="H50" s="218"/>
      <c r="I50" s="218"/>
      <c r="J50" s="218"/>
      <c r="K50" s="218"/>
      <c r="L50" s="218"/>
      <c r="M50" s="218"/>
      <c r="N50" s="218"/>
      <c r="O50" s="218"/>
      <c r="P50" s="227"/>
      <c r="Q50" s="217"/>
      <c r="R50" s="218"/>
      <c r="S50" s="218"/>
      <c r="T50" s="218"/>
      <c r="U50" s="218"/>
      <c r="V50" s="218"/>
      <c r="W50" s="218"/>
      <c r="X50" s="218"/>
      <c r="Y50" s="218"/>
      <c r="Z50" s="218"/>
      <c r="AA50" s="218"/>
      <c r="AB50" s="218"/>
      <c r="AC50" s="218"/>
      <c r="AD50" s="218"/>
      <c r="AE50" s="227"/>
      <c r="AF50" s="214" t="s">
        <v>33</v>
      </c>
      <c r="AG50" s="215"/>
      <c r="AH50" s="216" t="s">
        <v>22</v>
      </c>
      <c r="AI50" s="216"/>
      <c r="AJ50" s="216"/>
      <c r="AK50" s="216"/>
      <c r="AL50" s="216"/>
      <c r="AM50" s="216"/>
      <c r="AN50" s="216"/>
      <c r="AO50" s="213" t="str">
        <f>IF(AZ50="","□","☑")</f>
        <v>□</v>
      </c>
      <c r="AP50" s="200"/>
      <c r="AQ50" s="216" t="s">
        <v>89</v>
      </c>
      <c r="AR50" s="216"/>
      <c r="AS50" s="216"/>
      <c r="AT50" s="216"/>
      <c r="AU50" s="216"/>
      <c r="AV50" s="216"/>
      <c r="AW50" s="216"/>
      <c r="AX50" s="216"/>
      <c r="AY50" s="216"/>
      <c r="AZ50" s="218" t="str">
        <f>IF(VLOOKUP(B48,無償化名簿!$A$17:$R$66,9)=0,"",VLOOKUP(B48,無償化名簿!$A$17:$R$66,9))</f>
        <v/>
      </c>
      <c r="BA50" s="218"/>
      <c r="BB50" s="218"/>
      <c r="BC50" s="218" t="s">
        <v>7</v>
      </c>
      <c r="BD50" s="218"/>
      <c r="BE50" s="21" t="s">
        <v>42</v>
      </c>
      <c r="BF50" s="219" t="e">
        <f>MIN(BF48,BU48)</f>
        <v>#N/A</v>
      </c>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1" t="s">
        <v>5</v>
      </c>
      <c r="CI50" s="222"/>
      <c r="CJ50" s="1"/>
      <c r="CK50" s="200"/>
      <c r="CL50" s="200"/>
      <c r="CM50" s="200"/>
      <c r="CN50" s="1"/>
      <c r="CO50" s="200"/>
      <c r="CP50" s="200"/>
      <c r="CQ50" s="200"/>
      <c r="CR50" s="200"/>
      <c r="CS50" s="200"/>
      <c r="CT50" s="200"/>
      <c r="CU50" s="201"/>
      <c r="CV50" s="267" t="str">
        <f>IF(DG50="","□","☑")</f>
        <v>□</v>
      </c>
      <c r="CW50" s="267"/>
      <c r="CX50" s="1" t="s">
        <v>103</v>
      </c>
      <c r="CY50" s="1"/>
      <c r="CZ50" s="1"/>
      <c r="DA50" s="1"/>
      <c r="DB50" s="1"/>
      <c r="DC50" s="1"/>
      <c r="DD50" s="1"/>
      <c r="DE50" s="1"/>
      <c r="DF50" s="1"/>
      <c r="DG50" s="200" t="str">
        <f>IF(VLOOKUP(B48,無償化名簿!$A$17:$R$66,17)=0,"",VLOOKUP(B48,無償化名簿!$A$17:$R$66,17))</f>
        <v/>
      </c>
      <c r="DH50" s="200"/>
      <c r="DI50" s="200"/>
      <c r="DJ50" s="1" t="s">
        <v>101</v>
      </c>
      <c r="DK50" s="1"/>
      <c r="DL50" s="1" t="s">
        <v>102</v>
      </c>
      <c r="DM50" s="1"/>
    </row>
    <row r="51" spans="1:117" ht="15" customHeight="1">
      <c r="B51" s="224">
        <v>15</v>
      </c>
      <c r="C51" s="208"/>
      <c r="D51" s="228">
        <f>VLOOKUP(B51,無償化名簿!$A$17:$R$66,3)</f>
        <v>0</v>
      </c>
      <c r="E51" s="207"/>
      <c r="F51" s="207"/>
      <c r="G51" s="207"/>
      <c r="H51" s="207"/>
      <c r="I51" s="207"/>
      <c r="J51" s="207"/>
      <c r="K51" s="207"/>
      <c r="L51" s="207"/>
      <c r="M51" s="207"/>
      <c r="N51" s="207"/>
      <c r="O51" s="207"/>
      <c r="P51" s="208"/>
      <c r="Q51" s="224">
        <f>VLOOKUP(B51,無償化名簿!$A$17:$R$66,2)</f>
        <v>0</v>
      </c>
      <c r="R51" s="207"/>
      <c r="S51" s="207"/>
      <c r="T51" s="207"/>
      <c r="U51" s="207"/>
      <c r="V51" s="207"/>
      <c r="W51" s="207"/>
      <c r="X51" s="207"/>
      <c r="Y51" s="207"/>
      <c r="Z51" s="207"/>
      <c r="AA51" s="207"/>
      <c r="AB51" s="207"/>
      <c r="AC51" s="207"/>
      <c r="AD51" s="207"/>
      <c r="AE51" s="208"/>
      <c r="AF51" s="229" t="s">
        <v>62</v>
      </c>
      <c r="AG51" s="230"/>
      <c r="AH51" s="223" t="s">
        <v>21</v>
      </c>
      <c r="AI51" s="223"/>
      <c r="AJ51" s="223"/>
      <c r="AK51" s="223"/>
      <c r="AL51" s="223"/>
      <c r="AM51" s="223"/>
      <c r="AN51" s="223"/>
      <c r="AO51" s="224" t="str">
        <f>IF(AND(AO52="□",AO53="□"),"☑","□")</f>
        <v>☑</v>
      </c>
      <c r="AP51" s="207"/>
      <c r="AQ51" s="223" t="s">
        <v>41</v>
      </c>
      <c r="AR51" s="223"/>
      <c r="AS51" s="223"/>
      <c r="AT51" s="223"/>
      <c r="AU51" s="207"/>
      <c r="AV51" s="207"/>
      <c r="AW51" s="207"/>
      <c r="AX51" s="207"/>
      <c r="AY51" s="207"/>
      <c r="AZ51" s="207"/>
      <c r="BA51" s="207"/>
      <c r="BB51" s="207"/>
      <c r="BC51" s="207"/>
      <c r="BD51" s="207"/>
      <c r="BE51" s="208"/>
      <c r="BF51" s="225">
        <f>VLOOKUP(B51,無償化名簿!$A$17:$R$66,11)-VLOOKUP(B51,無償化名簿!$A$17:$R$66,15)</f>
        <v>0</v>
      </c>
      <c r="BG51" s="203"/>
      <c r="BH51" s="203"/>
      <c r="BI51" s="203"/>
      <c r="BJ51" s="203"/>
      <c r="BK51" s="203"/>
      <c r="BL51" s="203"/>
      <c r="BM51" s="203"/>
      <c r="BN51" s="203"/>
      <c r="BO51" s="203"/>
      <c r="BP51" s="203"/>
      <c r="BQ51" s="203"/>
      <c r="BR51" s="203"/>
      <c r="BS51" s="203" t="s">
        <v>5</v>
      </c>
      <c r="BT51" s="204"/>
      <c r="BU51" s="203" t="e">
        <f>IF(CO51&gt;7,0,IF(CV51="☑",CQ51,IF(CV52="☑",CS51,IF(CV53="☑",CU51))))</f>
        <v>#N/A</v>
      </c>
      <c r="BV51" s="203"/>
      <c r="BW51" s="203"/>
      <c r="BX51" s="203"/>
      <c r="BY51" s="203"/>
      <c r="BZ51" s="203"/>
      <c r="CA51" s="203"/>
      <c r="CB51" s="203"/>
      <c r="CC51" s="203"/>
      <c r="CD51" s="203"/>
      <c r="CE51" s="203"/>
      <c r="CF51" s="203"/>
      <c r="CG51" s="203"/>
      <c r="CH51" s="207" t="s">
        <v>5</v>
      </c>
      <c r="CI51" s="208"/>
      <c r="CJ51" s="1"/>
      <c r="CK51" s="200" t="e">
        <f>BF53</f>
        <v>#N/A</v>
      </c>
      <c r="CL51" s="200"/>
      <c r="CM51" s="200"/>
      <c r="CN51" s="1"/>
      <c r="CO51" s="200">
        <f>DATEDIF(D51,$CQ$4,"Y")</f>
        <v>0</v>
      </c>
      <c r="CP51" s="200"/>
      <c r="CQ51" s="200">
        <f>IF(CO51&lt;3,42000,37000)</f>
        <v>42000</v>
      </c>
      <c r="CR51" s="200"/>
      <c r="CS51" s="200" t="e">
        <f>ROUNDDOWN(CQ51*($CQ$205-DG52+1)/$CQ$205,-1)</f>
        <v>#N/A</v>
      </c>
      <c r="CT51" s="200"/>
      <c r="CU51" s="201" t="e">
        <f>ROUNDDOWN(CQ51*DG53/$CQ$205,-1)</f>
        <v>#VALUE!</v>
      </c>
      <c r="CV51" s="200" t="str">
        <f>IF(AND(CV52="□",CV53="□"),"☑","□")</f>
        <v>□</v>
      </c>
      <c r="CW51" s="200"/>
      <c r="CX51" s="1" t="s">
        <v>104</v>
      </c>
      <c r="CY51" s="1"/>
      <c r="CZ51" s="1"/>
      <c r="DA51" s="1"/>
      <c r="DB51" s="1"/>
      <c r="DC51" s="1"/>
      <c r="DD51" s="1"/>
      <c r="DE51" s="1"/>
      <c r="DF51" s="1"/>
      <c r="DG51" s="1"/>
      <c r="DH51" s="1"/>
      <c r="DI51" s="1"/>
      <c r="DJ51" s="1"/>
      <c r="DK51" s="1"/>
      <c r="DL51" s="1"/>
      <c r="DM51" s="1"/>
    </row>
    <row r="52" spans="1:117" ht="15" customHeight="1">
      <c r="B52" s="213"/>
      <c r="C52" s="209"/>
      <c r="D52" s="213"/>
      <c r="E52" s="200"/>
      <c r="F52" s="200"/>
      <c r="G52" s="200"/>
      <c r="H52" s="200"/>
      <c r="I52" s="200"/>
      <c r="J52" s="200"/>
      <c r="K52" s="200"/>
      <c r="L52" s="200"/>
      <c r="M52" s="200"/>
      <c r="N52" s="200"/>
      <c r="O52" s="200"/>
      <c r="P52" s="209"/>
      <c r="Q52" s="213"/>
      <c r="R52" s="200"/>
      <c r="S52" s="200"/>
      <c r="T52" s="200"/>
      <c r="U52" s="200"/>
      <c r="V52" s="200"/>
      <c r="W52" s="200"/>
      <c r="X52" s="200"/>
      <c r="Y52" s="200"/>
      <c r="Z52" s="200"/>
      <c r="AA52" s="200"/>
      <c r="AB52" s="200"/>
      <c r="AC52" s="200"/>
      <c r="AD52" s="200"/>
      <c r="AE52" s="209"/>
      <c r="AF52" s="210" t="s">
        <v>33</v>
      </c>
      <c r="AG52" s="211"/>
      <c r="AH52" s="212" t="s">
        <v>23</v>
      </c>
      <c r="AI52" s="212"/>
      <c r="AJ52" s="212"/>
      <c r="AK52" s="212"/>
      <c r="AL52" s="212"/>
      <c r="AM52" s="212"/>
      <c r="AN52" s="212"/>
      <c r="AO52" s="213" t="str">
        <f>IF(AZ52="","□","☑")</f>
        <v>□</v>
      </c>
      <c r="AP52" s="200"/>
      <c r="AQ52" s="212" t="s">
        <v>30</v>
      </c>
      <c r="AR52" s="212"/>
      <c r="AS52" s="212"/>
      <c r="AT52" s="212"/>
      <c r="AU52" s="212"/>
      <c r="AV52" s="212"/>
      <c r="AW52" s="212"/>
      <c r="AX52" s="212"/>
      <c r="AY52" s="212"/>
      <c r="AZ52" s="200" t="str">
        <f>IF(VLOOKUP(B51,無償化名簿!$A$17:$R$66,8)=0,"",VLOOKUP(B51,無償化名簿!$A$17:$R$66,8))</f>
        <v/>
      </c>
      <c r="BA52" s="200"/>
      <c r="BB52" s="200"/>
      <c r="BC52" s="200" t="s">
        <v>7</v>
      </c>
      <c r="BD52" s="200"/>
      <c r="BE52" s="20" t="s">
        <v>42</v>
      </c>
      <c r="BF52" s="226"/>
      <c r="BG52" s="205"/>
      <c r="BH52" s="205"/>
      <c r="BI52" s="205"/>
      <c r="BJ52" s="205"/>
      <c r="BK52" s="205"/>
      <c r="BL52" s="205"/>
      <c r="BM52" s="205"/>
      <c r="BN52" s="205"/>
      <c r="BO52" s="205"/>
      <c r="BP52" s="205"/>
      <c r="BQ52" s="205"/>
      <c r="BR52" s="205"/>
      <c r="BS52" s="205"/>
      <c r="BT52" s="206"/>
      <c r="BU52" s="205"/>
      <c r="BV52" s="205"/>
      <c r="BW52" s="205"/>
      <c r="BX52" s="205"/>
      <c r="BY52" s="205"/>
      <c r="BZ52" s="205"/>
      <c r="CA52" s="205"/>
      <c r="CB52" s="205"/>
      <c r="CC52" s="205"/>
      <c r="CD52" s="205"/>
      <c r="CE52" s="205"/>
      <c r="CF52" s="205"/>
      <c r="CG52" s="205"/>
      <c r="CH52" s="200"/>
      <c r="CI52" s="209"/>
      <c r="CJ52" s="1"/>
      <c r="CK52" s="200"/>
      <c r="CL52" s="200"/>
      <c r="CM52" s="200"/>
      <c r="CN52" s="1"/>
      <c r="CO52" s="200"/>
      <c r="CP52" s="200"/>
      <c r="CQ52" s="200"/>
      <c r="CR52" s="200"/>
      <c r="CS52" s="200"/>
      <c r="CT52" s="200"/>
      <c r="CU52" s="201"/>
      <c r="CV52" s="200" t="str">
        <f>IF(DG52="","□","☑")</f>
        <v>☑</v>
      </c>
      <c r="CW52" s="200"/>
      <c r="CX52" s="1" t="s">
        <v>100</v>
      </c>
      <c r="CY52" s="1"/>
      <c r="CZ52" s="1"/>
      <c r="DA52" s="1"/>
      <c r="DB52" s="1"/>
      <c r="DC52" s="1"/>
      <c r="DD52" s="1"/>
      <c r="DE52" s="1"/>
      <c r="DF52" s="1"/>
      <c r="DG52" s="200" t="b">
        <f>IF(VLOOKUP(B51,無償化名簿!$A$17:$R$66,16)=0,"",VLOOKUP(B51,無償化名簿!$A$17:$R$66,16))</f>
        <v>0</v>
      </c>
      <c r="DH52" s="200"/>
      <c r="DI52" s="200"/>
      <c r="DJ52" s="1" t="s">
        <v>101</v>
      </c>
      <c r="DK52" s="1"/>
      <c r="DL52" s="1" t="s">
        <v>102</v>
      </c>
      <c r="DM52" s="1"/>
    </row>
    <row r="53" spans="1:117" ht="15" customHeight="1">
      <c r="B53" s="217"/>
      <c r="C53" s="227"/>
      <c r="D53" s="217"/>
      <c r="E53" s="218"/>
      <c r="F53" s="218"/>
      <c r="G53" s="218"/>
      <c r="H53" s="218"/>
      <c r="I53" s="218"/>
      <c r="J53" s="218"/>
      <c r="K53" s="218"/>
      <c r="L53" s="218"/>
      <c r="M53" s="218"/>
      <c r="N53" s="218"/>
      <c r="O53" s="218"/>
      <c r="P53" s="227"/>
      <c r="Q53" s="217"/>
      <c r="R53" s="218"/>
      <c r="S53" s="218"/>
      <c r="T53" s="218"/>
      <c r="U53" s="218"/>
      <c r="V53" s="218"/>
      <c r="W53" s="218"/>
      <c r="X53" s="218"/>
      <c r="Y53" s="218"/>
      <c r="Z53" s="218"/>
      <c r="AA53" s="218"/>
      <c r="AB53" s="218"/>
      <c r="AC53" s="218"/>
      <c r="AD53" s="218"/>
      <c r="AE53" s="227"/>
      <c r="AF53" s="214" t="s">
        <v>33</v>
      </c>
      <c r="AG53" s="215"/>
      <c r="AH53" s="216" t="s">
        <v>22</v>
      </c>
      <c r="AI53" s="216"/>
      <c r="AJ53" s="216"/>
      <c r="AK53" s="216"/>
      <c r="AL53" s="216"/>
      <c r="AM53" s="216"/>
      <c r="AN53" s="216"/>
      <c r="AO53" s="213" t="str">
        <f>IF(AZ53="","□","☑")</f>
        <v>□</v>
      </c>
      <c r="AP53" s="200"/>
      <c r="AQ53" s="216" t="s">
        <v>89</v>
      </c>
      <c r="AR53" s="216"/>
      <c r="AS53" s="216"/>
      <c r="AT53" s="216"/>
      <c r="AU53" s="216"/>
      <c r="AV53" s="216"/>
      <c r="AW53" s="216"/>
      <c r="AX53" s="216"/>
      <c r="AY53" s="216"/>
      <c r="AZ53" s="218" t="str">
        <f>IF(VLOOKUP(B51,無償化名簿!$A$17:$R$66,9)=0,"",VLOOKUP(B51,無償化名簿!$A$17:$R$66,9))</f>
        <v/>
      </c>
      <c r="BA53" s="218"/>
      <c r="BB53" s="218"/>
      <c r="BC53" s="218" t="s">
        <v>7</v>
      </c>
      <c r="BD53" s="218"/>
      <c r="BE53" s="21" t="s">
        <v>42</v>
      </c>
      <c r="BF53" s="219" t="e">
        <f>MIN(BF51,BU51)</f>
        <v>#N/A</v>
      </c>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1" t="s">
        <v>5</v>
      </c>
      <c r="CI53" s="222"/>
      <c r="CJ53" s="1"/>
      <c r="CK53" s="200"/>
      <c r="CL53" s="200"/>
      <c r="CM53" s="200"/>
      <c r="CN53" s="1"/>
      <c r="CO53" s="200"/>
      <c r="CP53" s="200"/>
      <c r="CQ53" s="200"/>
      <c r="CR53" s="200"/>
      <c r="CS53" s="200"/>
      <c r="CT53" s="200"/>
      <c r="CU53" s="201"/>
      <c r="CV53" s="267" t="str">
        <f>IF(DG53="","□","☑")</f>
        <v>□</v>
      </c>
      <c r="CW53" s="267"/>
      <c r="CX53" s="1" t="s">
        <v>103</v>
      </c>
      <c r="CY53" s="1"/>
      <c r="CZ53" s="1"/>
      <c r="DA53" s="1"/>
      <c r="DB53" s="1"/>
      <c r="DC53" s="1"/>
      <c r="DD53" s="1"/>
      <c r="DE53" s="1"/>
      <c r="DF53" s="1"/>
      <c r="DG53" s="200" t="str">
        <f>IF(VLOOKUP(B51,無償化名簿!$A$17:$R$66,17)=0,"",VLOOKUP(B51,無償化名簿!$A$17:$R$66,17))</f>
        <v/>
      </c>
      <c r="DH53" s="200"/>
      <c r="DI53" s="200"/>
      <c r="DJ53" s="1" t="s">
        <v>101</v>
      </c>
      <c r="DK53" s="1"/>
      <c r="DL53" s="1" t="s">
        <v>102</v>
      </c>
      <c r="DM53" s="1"/>
    </row>
    <row r="54" spans="1:117" ht="15" customHeight="1">
      <c r="B54" s="224">
        <v>16</v>
      </c>
      <c r="C54" s="208"/>
      <c r="D54" s="228">
        <f>VLOOKUP(B54,無償化名簿!$A$17:$R$66,3)</f>
        <v>0</v>
      </c>
      <c r="E54" s="207"/>
      <c r="F54" s="207"/>
      <c r="G54" s="207"/>
      <c r="H54" s="207"/>
      <c r="I54" s="207"/>
      <c r="J54" s="207"/>
      <c r="K54" s="207"/>
      <c r="L54" s="207"/>
      <c r="M54" s="207"/>
      <c r="N54" s="207"/>
      <c r="O54" s="207"/>
      <c r="P54" s="208"/>
      <c r="Q54" s="224">
        <f>VLOOKUP(B54,無償化名簿!$A$17:$R$66,2)</f>
        <v>0</v>
      </c>
      <c r="R54" s="207"/>
      <c r="S54" s="207"/>
      <c r="T54" s="207"/>
      <c r="U54" s="207"/>
      <c r="V54" s="207"/>
      <c r="W54" s="207"/>
      <c r="X54" s="207"/>
      <c r="Y54" s="207"/>
      <c r="Z54" s="207"/>
      <c r="AA54" s="207"/>
      <c r="AB54" s="207"/>
      <c r="AC54" s="207"/>
      <c r="AD54" s="207"/>
      <c r="AE54" s="208"/>
      <c r="AF54" s="229" t="s">
        <v>62</v>
      </c>
      <c r="AG54" s="230"/>
      <c r="AH54" s="223" t="s">
        <v>21</v>
      </c>
      <c r="AI54" s="223"/>
      <c r="AJ54" s="223"/>
      <c r="AK54" s="223"/>
      <c r="AL54" s="223"/>
      <c r="AM54" s="223"/>
      <c r="AN54" s="223"/>
      <c r="AO54" s="224" t="str">
        <f>IF(AND(AO55="□",AO56="□"),"☑","□")</f>
        <v>☑</v>
      </c>
      <c r="AP54" s="207"/>
      <c r="AQ54" s="223" t="s">
        <v>41</v>
      </c>
      <c r="AR54" s="223"/>
      <c r="AS54" s="223"/>
      <c r="AT54" s="223"/>
      <c r="AU54" s="207"/>
      <c r="AV54" s="207"/>
      <c r="AW54" s="207"/>
      <c r="AX54" s="207"/>
      <c r="AY54" s="207"/>
      <c r="AZ54" s="207"/>
      <c r="BA54" s="207"/>
      <c r="BB54" s="207"/>
      <c r="BC54" s="207"/>
      <c r="BD54" s="207"/>
      <c r="BE54" s="208"/>
      <c r="BF54" s="225">
        <f>VLOOKUP(B54,無償化名簿!$A$17:$R$66,11)-VLOOKUP(B54,無償化名簿!$A$17:$R$66,15)</f>
        <v>0</v>
      </c>
      <c r="BG54" s="203"/>
      <c r="BH54" s="203"/>
      <c r="BI54" s="203"/>
      <c r="BJ54" s="203"/>
      <c r="BK54" s="203"/>
      <c r="BL54" s="203"/>
      <c r="BM54" s="203"/>
      <c r="BN54" s="203"/>
      <c r="BO54" s="203"/>
      <c r="BP54" s="203"/>
      <c r="BQ54" s="203"/>
      <c r="BR54" s="203"/>
      <c r="BS54" s="203" t="s">
        <v>5</v>
      </c>
      <c r="BT54" s="204"/>
      <c r="BU54" s="203" t="e">
        <f>IF(CO54&gt;7,0,IF(CV54="☑",CQ54,IF(CV55="☑",CS54,IF(CV56="☑",CU54))))</f>
        <v>#N/A</v>
      </c>
      <c r="BV54" s="203"/>
      <c r="BW54" s="203"/>
      <c r="BX54" s="203"/>
      <c r="BY54" s="203"/>
      <c r="BZ54" s="203"/>
      <c r="CA54" s="203"/>
      <c r="CB54" s="203"/>
      <c r="CC54" s="203"/>
      <c r="CD54" s="203"/>
      <c r="CE54" s="203"/>
      <c r="CF54" s="203"/>
      <c r="CG54" s="203"/>
      <c r="CH54" s="207" t="s">
        <v>5</v>
      </c>
      <c r="CI54" s="208"/>
      <c r="CJ54" s="1"/>
      <c r="CK54" s="200" t="e">
        <f>BF56</f>
        <v>#N/A</v>
      </c>
      <c r="CL54" s="200"/>
      <c r="CM54" s="200"/>
      <c r="CN54" s="1"/>
      <c r="CO54" s="200">
        <f>DATEDIF(D54,$CQ$4,"Y")</f>
        <v>0</v>
      </c>
      <c r="CP54" s="200"/>
      <c r="CQ54" s="200">
        <f>IF(CO54&lt;3,42000,37000)</f>
        <v>42000</v>
      </c>
      <c r="CR54" s="200"/>
      <c r="CS54" s="200" t="e">
        <f>ROUNDDOWN(CQ54*($CQ$205-DG55+1)/$CQ$205,-1)</f>
        <v>#N/A</v>
      </c>
      <c r="CT54" s="200"/>
      <c r="CU54" s="201" t="e">
        <f>ROUNDDOWN(CQ54*DG56/$CQ$205,-1)</f>
        <v>#VALUE!</v>
      </c>
      <c r="CV54" s="200" t="str">
        <f>IF(AND(CV55="□",CV56="□"),"☑","□")</f>
        <v>□</v>
      </c>
      <c r="CW54" s="200"/>
      <c r="CX54" s="1" t="s">
        <v>104</v>
      </c>
      <c r="CY54" s="1"/>
      <c r="CZ54" s="1"/>
      <c r="DA54" s="1"/>
      <c r="DB54" s="1"/>
      <c r="DC54" s="1"/>
      <c r="DD54" s="1"/>
      <c r="DE54" s="1"/>
      <c r="DF54" s="1"/>
      <c r="DG54" s="1"/>
      <c r="DH54" s="1"/>
      <c r="DI54" s="1"/>
      <c r="DJ54" s="1"/>
      <c r="DK54" s="1"/>
      <c r="DL54" s="1"/>
      <c r="DM54" s="1"/>
    </row>
    <row r="55" spans="1:117" ht="15" customHeight="1">
      <c r="B55" s="213"/>
      <c r="C55" s="209"/>
      <c r="D55" s="213"/>
      <c r="E55" s="200"/>
      <c r="F55" s="200"/>
      <c r="G55" s="200"/>
      <c r="H55" s="200"/>
      <c r="I55" s="200"/>
      <c r="J55" s="200"/>
      <c r="K55" s="200"/>
      <c r="L55" s="200"/>
      <c r="M55" s="200"/>
      <c r="N55" s="200"/>
      <c r="O55" s="200"/>
      <c r="P55" s="209"/>
      <c r="Q55" s="213"/>
      <c r="R55" s="200"/>
      <c r="S55" s="200"/>
      <c r="T55" s="200"/>
      <c r="U55" s="200"/>
      <c r="V55" s="200"/>
      <c r="W55" s="200"/>
      <c r="X55" s="200"/>
      <c r="Y55" s="200"/>
      <c r="Z55" s="200"/>
      <c r="AA55" s="200"/>
      <c r="AB55" s="200"/>
      <c r="AC55" s="200"/>
      <c r="AD55" s="200"/>
      <c r="AE55" s="209"/>
      <c r="AF55" s="210" t="s">
        <v>33</v>
      </c>
      <c r="AG55" s="211"/>
      <c r="AH55" s="212" t="s">
        <v>23</v>
      </c>
      <c r="AI55" s="212"/>
      <c r="AJ55" s="212"/>
      <c r="AK55" s="212"/>
      <c r="AL55" s="212"/>
      <c r="AM55" s="212"/>
      <c r="AN55" s="212"/>
      <c r="AO55" s="213" t="str">
        <f>IF(AZ55="","□","☑")</f>
        <v>□</v>
      </c>
      <c r="AP55" s="200"/>
      <c r="AQ55" s="212" t="s">
        <v>30</v>
      </c>
      <c r="AR55" s="212"/>
      <c r="AS55" s="212"/>
      <c r="AT55" s="212"/>
      <c r="AU55" s="212"/>
      <c r="AV55" s="212"/>
      <c r="AW55" s="212"/>
      <c r="AX55" s="212"/>
      <c r="AY55" s="212"/>
      <c r="AZ55" s="200" t="str">
        <f>IF(VLOOKUP(B54,無償化名簿!$A$17:$R$66,8)=0,"",VLOOKUP(B54,無償化名簿!$A$17:$R$66,8))</f>
        <v/>
      </c>
      <c r="BA55" s="200"/>
      <c r="BB55" s="200"/>
      <c r="BC55" s="200" t="s">
        <v>7</v>
      </c>
      <c r="BD55" s="200"/>
      <c r="BE55" s="20" t="s">
        <v>42</v>
      </c>
      <c r="BF55" s="226"/>
      <c r="BG55" s="205"/>
      <c r="BH55" s="205"/>
      <c r="BI55" s="205"/>
      <c r="BJ55" s="205"/>
      <c r="BK55" s="205"/>
      <c r="BL55" s="205"/>
      <c r="BM55" s="205"/>
      <c r="BN55" s="205"/>
      <c r="BO55" s="205"/>
      <c r="BP55" s="205"/>
      <c r="BQ55" s="205"/>
      <c r="BR55" s="205"/>
      <c r="BS55" s="205"/>
      <c r="BT55" s="206"/>
      <c r="BU55" s="205"/>
      <c r="BV55" s="205"/>
      <c r="BW55" s="205"/>
      <c r="BX55" s="205"/>
      <c r="BY55" s="205"/>
      <c r="BZ55" s="205"/>
      <c r="CA55" s="205"/>
      <c r="CB55" s="205"/>
      <c r="CC55" s="205"/>
      <c r="CD55" s="205"/>
      <c r="CE55" s="205"/>
      <c r="CF55" s="205"/>
      <c r="CG55" s="205"/>
      <c r="CH55" s="200"/>
      <c r="CI55" s="209"/>
      <c r="CJ55" s="1"/>
      <c r="CK55" s="200"/>
      <c r="CL55" s="200"/>
      <c r="CM55" s="200"/>
      <c r="CN55" s="1"/>
      <c r="CO55" s="200"/>
      <c r="CP55" s="200"/>
      <c r="CQ55" s="200"/>
      <c r="CR55" s="200"/>
      <c r="CS55" s="200"/>
      <c r="CT55" s="200"/>
      <c r="CU55" s="201"/>
      <c r="CV55" s="200" t="str">
        <f>IF(DG55="","□","☑")</f>
        <v>☑</v>
      </c>
      <c r="CW55" s="200"/>
      <c r="CX55" s="1" t="s">
        <v>100</v>
      </c>
      <c r="CY55" s="1"/>
      <c r="CZ55" s="1"/>
      <c r="DA55" s="1"/>
      <c r="DB55" s="1"/>
      <c r="DC55" s="1"/>
      <c r="DD55" s="1"/>
      <c r="DE55" s="1"/>
      <c r="DF55" s="1"/>
      <c r="DG55" s="200" t="b">
        <f>IF(VLOOKUP(B54,無償化名簿!$A$17:$R$66,16)=0,"",VLOOKUP(B54,無償化名簿!$A$17:$R$66,16))</f>
        <v>0</v>
      </c>
      <c r="DH55" s="200"/>
      <c r="DI55" s="200"/>
      <c r="DJ55" s="1" t="s">
        <v>101</v>
      </c>
      <c r="DK55" s="1"/>
      <c r="DL55" s="1" t="s">
        <v>102</v>
      </c>
      <c r="DM55" s="1"/>
    </row>
    <row r="56" spans="1:117" ht="15" customHeight="1">
      <c r="B56" s="217"/>
      <c r="C56" s="227"/>
      <c r="D56" s="217"/>
      <c r="E56" s="218"/>
      <c r="F56" s="218"/>
      <c r="G56" s="218"/>
      <c r="H56" s="218"/>
      <c r="I56" s="218"/>
      <c r="J56" s="218"/>
      <c r="K56" s="218"/>
      <c r="L56" s="218"/>
      <c r="M56" s="218"/>
      <c r="N56" s="218"/>
      <c r="O56" s="218"/>
      <c r="P56" s="227"/>
      <c r="Q56" s="217"/>
      <c r="R56" s="218"/>
      <c r="S56" s="218"/>
      <c r="T56" s="218"/>
      <c r="U56" s="218"/>
      <c r="V56" s="218"/>
      <c r="W56" s="218"/>
      <c r="X56" s="218"/>
      <c r="Y56" s="218"/>
      <c r="Z56" s="218"/>
      <c r="AA56" s="218"/>
      <c r="AB56" s="218"/>
      <c r="AC56" s="218"/>
      <c r="AD56" s="218"/>
      <c r="AE56" s="227"/>
      <c r="AF56" s="214" t="s">
        <v>33</v>
      </c>
      <c r="AG56" s="215"/>
      <c r="AH56" s="216" t="s">
        <v>22</v>
      </c>
      <c r="AI56" s="216"/>
      <c r="AJ56" s="216"/>
      <c r="AK56" s="216"/>
      <c r="AL56" s="216"/>
      <c r="AM56" s="216"/>
      <c r="AN56" s="216"/>
      <c r="AO56" s="217" t="str">
        <f>IF(AZ56="","□","☑")</f>
        <v>□</v>
      </c>
      <c r="AP56" s="218"/>
      <c r="AQ56" s="216" t="s">
        <v>89</v>
      </c>
      <c r="AR56" s="216"/>
      <c r="AS56" s="216"/>
      <c r="AT56" s="216"/>
      <c r="AU56" s="216"/>
      <c r="AV56" s="216"/>
      <c r="AW56" s="216"/>
      <c r="AX56" s="216"/>
      <c r="AY56" s="216"/>
      <c r="AZ56" s="218" t="str">
        <f>IF(VLOOKUP(B54,無償化名簿!$A$17:$R$66,9)=0,"",VLOOKUP(B54,無償化名簿!$A$17:$R$66,9))</f>
        <v/>
      </c>
      <c r="BA56" s="218"/>
      <c r="BB56" s="218"/>
      <c r="BC56" s="218" t="s">
        <v>7</v>
      </c>
      <c r="BD56" s="218"/>
      <c r="BE56" s="21" t="s">
        <v>42</v>
      </c>
      <c r="BF56" s="219" t="e">
        <f>MIN(BF54,BU54)</f>
        <v>#N/A</v>
      </c>
      <c r="BG56" s="220"/>
      <c r="BH56" s="220"/>
      <c r="BI56" s="220"/>
      <c r="BJ56" s="220"/>
      <c r="BK56" s="220"/>
      <c r="BL56" s="220"/>
      <c r="BM56" s="220"/>
      <c r="BN56" s="220"/>
      <c r="BO56" s="220"/>
      <c r="BP56" s="220"/>
      <c r="BQ56" s="220"/>
      <c r="BR56" s="220"/>
      <c r="BS56" s="220"/>
      <c r="BT56" s="220"/>
      <c r="BU56" s="220"/>
      <c r="BV56" s="220"/>
      <c r="BW56" s="220"/>
      <c r="BX56" s="220"/>
      <c r="BY56" s="220"/>
      <c r="BZ56" s="220"/>
      <c r="CA56" s="220"/>
      <c r="CB56" s="220"/>
      <c r="CC56" s="220"/>
      <c r="CD56" s="220"/>
      <c r="CE56" s="220"/>
      <c r="CF56" s="220"/>
      <c r="CG56" s="220"/>
      <c r="CH56" s="221" t="s">
        <v>5</v>
      </c>
      <c r="CI56" s="222"/>
      <c r="CJ56" s="1"/>
      <c r="CK56" s="200"/>
      <c r="CL56" s="200"/>
      <c r="CM56" s="200"/>
      <c r="CN56" s="1"/>
      <c r="CO56" s="200"/>
      <c r="CP56" s="200"/>
      <c r="CQ56" s="200"/>
      <c r="CR56" s="200"/>
      <c r="CS56" s="200"/>
      <c r="CT56" s="200"/>
      <c r="CU56" s="201"/>
      <c r="CV56" s="267" t="str">
        <f>IF(DG56="","□","☑")</f>
        <v>□</v>
      </c>
      <c r="CW56" s="267"/>
      <c r="CX56" s="1" t="s">
        <v>103</v>
      </c>
      <c r="CY56" s="1"/>
      <c r="CZ56" s="1"/>
      <c r="DA56" s="1"/>
      <c r="DB56" s="1"/>
      <c r="DC56" s="1"/>
      <c r="DD56" s="1"/>
      <c r="DE56" s="1"/>
      <c r="DF56" s="1"/>
      <c r="DG56" s="200" t="str">
        <f>IF(VLOOKUP(B54,無償化名簿!$A$17:$R$66,17)=0,"",VLOOKUP(B54,無償化名簿!$A$17:$R$66,17))</f>
        <v/>
      </c>
      <c r="DH56" s="200"/>
      <c r="DI56" s="200"/>
      <c r="DJ56" s="1" t="s">
        <v>101</v>
      </c>
      <c r="DK56" s="1"/>
      <c r="DL56" s="1" t="s">
        <v>102</v>
      </c>
      <c r="DM56" s="1"/>
    </row>
    <row r="57" spans="1:117">
      <c r="A57" s="1"/>
      <c r="B57" s="224">
        <v>17</v>
      </c>
      <c r="C57" s="208"/>
      <c r="D57" s="228">
        <f>VLOOKUP(B57,無償化名簿!$A$17:$R$66,3)</f>
        <v>0</v>
      </c>
      <c r="E57" s="207"/>
      <c r="F57" s="207"/>
      <c r="G57" s="207"/>
      <c r="H57" s="207"/>
      <c r="I57" s="207"/>
      <c r="J57" s="207"/>
      <c r="K57" s="207"/>
      <c r="L57" s="207"/>
      <c r="M57" s="207"/>
      <c r="N57" s="207"/>
      <c r="O57" s="207"/>
      <c r="P57" s="208"/>
      <c r="Q57" s="224">
        <f>VLOOKUP(B57,無償化名簿!$A$17:$R$66,2)</f>
        <v>0</v>
      </c>
      <c r="R57" s="207"/>
      <c r="S57" s="207"/>
      <c r="T57" s="207"/>
      <c r="U57" s="207"/>
      <c r="V57" s="207"/>
      <c r="W57" s="207"/>
      <c r="X57" s="207"/>
      <c r="Y57" s="207"/>
      <c r="Z57" s="207"/>
      <c r="AA57" s="207"/>
      <c r="AB57" s="207"/>
      <c r="AC57" s="207"/>
      <c r="AD57" s="207"/>
      <c r="AE57" s="208"/>
      <c r="AF57" s="229" t="s">
        <v>86</v>
      </c>
      <c r="AG57" s="230"/>
      <c r="AH57" s="223" t="s">
        <v>21</v>
      </c>
      <c r="AI57" s="223"/>
      <c r="AJ57" s="223"/>
      <c r="AK57" s="223"/>
      <c r="AL57" s="223"/>
      <c r="AM57" s="223"/>
      <c r="AN57" s="223"/>
      <c r="AO57" s="224" t="str">
        <f>IF(AND(AO58="□",AO59="□"),"☑","□")</f>
        <v>☑</v>
      </c>
      <c r="AP57" s="207"/>
      <c r="AQ57" s="223" t="s">
        <v>41</v>
      </c>
      <c r="AR57" s="223"/>
      <c r="AS57" s="223"/>
      <c r="AT57" s="223"/>
      <c r="AU57" s="207"/>
      <c r="AV57" s="207"/>
      <c r="AW57" s="207"/>
      <c r="AX57" s="207"/>
      <c r="AY57" s="207"/>
      <c r="AZ57" s="207"/>
      <c r="BA57" s="207"/>
      <c r="BB57" s="207"/>
      <c r="BC57" s="207"/>
      <c r="BD57" s="207"/>
      <c r="BE57" s="208"/>
      <c r="BF57" s="225">
        <f>VLOOKUP(B57,無償化名簿!$A$17:$R$66,11)-VLOOKUP(B57,無償化名簿!$A$17:$R$66,15)</f>
        <v>0</v>
      </c>
      <c r="BG57" s="203"/>
      <c r="BH57" s="203"/>
      <c r="BI57" s="203"/>
      <c r="BJ57" s="203"/>
      <c r="BK57" s="203"/>
      <c r="BL57" s="203"/>
      <c r="BM57" s="203"/>
      <c r="BN57" s="203"/>
      <c r="BO57" s="203"/>
      <c r="BP57" s="203"/>
      <c r="BQ57" s="203"/>
      <c r="BR57" s="203"/>
      <c r="BS57" s="203" t="s">
        <v>5</v>
      </c>
      <c r="BT57" s="204"/>
      <c r="BU57" s="203" t="e">
        <f>IF(CO57&gt;7,0,IF(CV57="☑",CQ57,IF(CV58="☑",CS57,IF(CV59="☑",CU57))))</f>
        <v>#N/A</v>
      </c>
      <c r="BV57" s="203"/>
      <c r="BW57" s="203"/>
      <c r="BX57" s="203"/>
      <c r="BY57" s="203"/>
      <c r="BZ57" s="203"/>
      <c r="CA57" s="203"/>
      <c r="CB57" s="203"/>
      <c r="CC57" s="203"/>
      <c r="CD57" s="203"/>
      <c r="CE57" s="203"/>
      <c r="CF57" s="203"/>
      <c r="CG57" s="203"/>
      <c r="CH57" s="207" t="s">
        <v>5</v>
      </c>
      <c r="CI57" s="208"/>
      <c r="CJ57" s="1"/>
      <c r="CK57" s="200" t="e">
        <f>BF59</f>
        <v>#N/A</v>
      </c>
      <c r="CL57" s="200"/>
      <c r="CM57" s="200"/>
      <c r="CN57" s="1"/>
      <c r="CO57" s="200">
        <f>DATEDIF(D57,$CQ$4,"Y")</f>
        <v>0</v>
      </c>
      <c r="CP57" s="200"/>
      <c r="CQ57" s="200">
        <f>IF(CO57&lt;3,42000,37000)</f>
        <v>42000</v>
      </c>
      <c r="CR57" s="200"/>
      <c r="CS57" s="200" t="e">
        <f>ROUNDDOWN(CQ57*($CQ$205-DG58+1)/$CQ$205,-1)</f>
        <v>#N/A</v>
      </c>
      <c r="CT57" s="200"/>
      <c r="CU57" s="201" t="e">
        <f>ROUNDDOWN(CQ57*DG59/$CQ$205,-1)</f>
        <v>#VALUE!</v>
      </c>
      <c r="CV57" s="200" t="str">
        <f>IF(AND(CV58="□",CV59="□"),"☑","□")</f>
        <v>□</v>
      </c>
      <c r="CW57" s="200"/>
      <c r="CX57" s="1" t="s">
        <v>104</v>
      </c>
      <c r="CY57" s="1"/>
      <c r="CZ57" s="1"/>
      <c r="DA57" s="1"/>
      <c r="DB57" s="1"/>
      <c r="DC57" s="1"/>
      <c r="DD57" s="1"/>
      <c r="DE57" s="1"/>
      <c r="DF57" s="1"/>
      <c r="DG57" s="1"/>
      <c r="DH57" s="1"/>
      <c r="DI57" s="1"/>
      <c r="DJ57" s="1"/>
      <c r="DK57" s="1"/>
      <c r="DL57" s="1"/>
      <c r="DM57" s="1"/>
    </row>
    <row r="58" spans="1:117">
      <c r="A58" s="1"/>
      <c r="B58" s="213"/>
      <c r="C58" s="209"/>
      <c r="D58" s="213"/>
      <c r="E58" s="200"/>
      <c r="F58" s="200"/>
      <c r="G58" s="200"/>
      <c r="H58" s="200"/>
      <c r="I58" s="200"/>
      <c r="J58" s="200"/>
      <c r="K58" s="200"/>
      <c r="L58" s="200"/>
      <c r="M58" s="200"/>
      <c r="N58" s="200"/>
      <c r="O58" s="200"/>
      <c r="P58" s="209"/>
      <c r="Q58" s="213"/>
      <c r="R58" s="200"/>
      <c r="S58" s="200"/>
      <c r="T58" s="200"/>
      <c r="U58" s="200"/>
      <c r="V58" s="200"/>
      <c r="W58" s="200"/>
      <c r="X58" s="200"/>
      <c r="Y58" s="200"/>
      <c r="Z58" s="200"/>
      <c r="AA58" s="200"/>
      <c r="AB58" s="200"/>
      <c r="AC58" s="200"/>
      <c r="AD58" s="200"/>
      <c r="AE58" s="209"/>
      <c r="AF58" s="210" t="s">
        <v>87</v>
      </c>
      <c r="AG58" s="211"/>
      <c r="AH58" s="212" t="s">
        <v>23</v>
      </c>
      <c r="AI58" s="212"/>
      <c r="AJ58" s="212"/>
      <c r="AK58" s="212"/>
      <c r="AL58" s="212"/>
      <c r="AM58" s="212"/>
      <c r="AN58" s="212"/>
      <c r="AO58" s="213" t="str">
        <f>IF(AZ58="","□","☑")</f>
        <v>□</v>
      </c>
      <c r="AP58" s="200"/>
      <c r="AQ58" s="212" t="s">
        <v>30</v>
      </c>
      <c r="AR58" s="212"/>
      <c r="AS58" s="212"/>
      <c r="AT58" s="212"/>
      <c r="AU58" s="212"/>
      <c r="AV58" s="212"/>
      <c r="AW58" s="212"/>
      <c r="AX58" s="212"/>
      <c r="AY58" s="212"/>
      <c r="AZ58" s="200" t="str">
        <f>IF(VLOOKUP(B57,無償化名簿!$A$17:$R$66,8)=0,"",VLOOKUP(B57,無償化名簿!$A$17:$R$66,8))</f>
        <v/>
      </c>
      <c r="BA58" s="200"/>
      <c r="BB58" s="200"/>
      <c r="BC58" s="200" t="s">
        <v>7</v>
      </c>
      <c r="BD58" s="200"/>
      <c r="BE58" s="20" t="s">
        <v>42</v>
      </c>
      <c r="BF58" s="226"/>
      <c r="BG58" s="205"/>
      <c r="BH58" s="205"/>
      <c r="BI58" s="205"/>
      <c r="BJ58" s="205"/>
      <c r="BK58" s="205"/>
      <c r="BL58" s="205"/>
      <c r="BM58" s="205"/>
      <c r="BN58" s="205"/>
      <c r="BO58" s="205"/>
      <c r="BP58" s="205"/>
      <c r="BQ58" s="205"/>
      <c r="BR58" s="205"/>
      <c r="BS58" s="205"/>
      <c r="BT58" s="206"/>
      <c r="BU58" s="205"/>
      <c r="BV58" s="205"/>
      <c r="BW58" s="205"/>
      <c r="BX58" s="205"/>
      <c r="BY58" s="205"/>
      <c r="BZ58" s="205"/>
      <c r="CA58" s="205"/>
      <c r="CB58" s="205"/>
      <c r="CC58" s="205"/>
      <c r="CD58" s="205"/>
      <c r="CE58" s="205"/>
      <c r="CF58" s="205"/>
      <c r="CG58" s="205"/>
      <c r="CH58" s="200"/>
      <c r="CI58" s="209"/>
      <c r="CJ58" s="1"/>
      <c r="CK58" s="200"/>
      <c r="CL58" s="200"/>
      <c r="CM58" s="200"/>
      <c r="CN58" s="1"/>
      <c r="CO58" s="200"/>
      <c r="CP58" s="200"/>
      <c r="CQ58" s="200"/>
      <c r="CR58" s="200"/>
      <c r="CS58" s="200"/>
      <c r="CT58" s="200"/>
      <c r="CU58" s="201"/>
      <c r="CV58" s="200" t="str">
        <f>IF(DG58="","□","☑")</f>
        <v>☑</v>
      </c>
      <c r="CW58" s="200"/>
      <c r="CX58" s="1" t="s">
        <v>100</v>
      </c>
      <c r="CY58" s="1"/>
      <c r="CZ58" s="1"/>
      <c r="DA58" s="1"/>
      <c r="DB58" s="1"/>
      <c r="DC58" s="1"/>
      <c r="DD58" s="1"/>
      <c r="DE58" s="1"/>
      <c r="DF58" s="1"/>
      <c r="DG58" s="200" t="b">
        <f>IF(VLOOKUP(B57,無償化名簿!$A$17:$R$66,16)=0,"",VLOOKUP(B57,無償化名簿!$A$17:$R$66,16))</f>
        <v>0</v>
      </c>
      <c r="DH58" s="200"/>
      <c r="DI58" s="200"/>
      <c r="DJ58" s="1" t="s">
        <v>101</v>
      </c>
      <c r="DK58" s="1"/>
      <c r="DL58" s="1" t="s">
        <v>102</v>
      </c>
      <c r="DM58" s="1"/>
    </row>
    <row r="59" spans="1:117">
      <c r="A59" s="1"/>
      <c r="B59" s="217"/>
      <c r="C59" s="227"/>
      <c r="D59" s="217"/>
      <c r="E59" s="218"/>
      <c r="F59" s="218"/>
      <c r="G59" s="218"/>
      <c r="H59" s="218"/>
      <c r="I59" s="218"/>
      <c r="J59" s="218"/>
      <c r="K59" s="218"/>
      <c r="L59" s="218"/>
      <c r="M59" s="218"/>
      <c r="N59" s="218"/>
      <c r="O59" s="218"/>
      <c r="P59" s="227"/>
      <c r="Q59" s="217"/>
      <c r="R59" s="218"/>
      <c r="S59" s="218"/>
      <c r="T59" s="218"/>
      <c r="U59" s="218"/>
      <c r="V59" s="218"/>
      <c r="W59" s="218"/>
      <c r="X59" s="218"/>
      <c r="Y59" s="218"/>
      <c r="Z59" s="218"/>
      <c r="AA59" s="218"/>
      <c r="AB59" s="218"/>
      <c r="AC59" s="218"/>
      <c r="AD59" s="218"/>
      <c r="AE59" s="227"/>
      <c r="AF59" s="214" t="s">
        <v>33</v>
      </c>
      <c r="AG59" s="215"/>
      <c r="AH59" s="216" t="s">
        <v>22</v>
      </c>
      <c r="AI59" s="216"/>
      <c r="AJ59" s="216"/>
      <c r="AK59" s="216"/>
      <c r="AL59" s="216"/>
      <c r="AM59" s="216"/>
      <c r="AN59" s="216"/>
      <c r="AO59" s="213" t="str">
        <f>IF(AZ59="","□","☑")</f>
        <v>□</v>
      </c>
      <c r="AP59" s="200"/>
      <c r="AQ59" s="216" t="s">
        <v>89</v>
      </c>
      <c r="AR59" s="216"/>
      <c r="AS59" s="216"/>
      <c r="AT59" s="216"/>
      <c r="AU59" s="216"/>
      <c r="AV59" s="216"/>
      <c r="AW59" s="216"/>
      <c r="AX59" s="216"/>
      <c r="AY59" s="216"/>
      <c r="AZ59" s="218" t="str">
        <f>IF(VLOOKUP(B57,無償化名簿!$A$17:$R$66,9)=0,"",VLOOKUP(B57,無償化名簿!$A$17:$R$66,9))</f>
        <v/>
      </c>
      <c r="BA59" s="218"/>
      <c r="BB59" s="218"/>
      <c r="BC59" s="218" t="s">
        <v>7</v>
      </c>
      <c r="BD59" s="218"/>
      <c r="BE59" s="21" t="s">
        <v>42</v>
      </c>
      <c r="BF59" s="219" t="e">
        <f>MIN(BF57,BU57)</f>
        <v>#N/A</v>
      </c>
      <c r="BG59" s="220"/>
      <c r="BH59" s="220"/>
      <c r="BI59" s="220"/>
      <c r="BJ59" s="220"/>
      <c r="BK59" s="220"/>
      <c r="BL59" s="220"/>
      <c r="BM59" s="220"/>
      <c r="BN59" s="220"/>
      <c r="BO59" s="220"/>
      <c r="BP59" s="220"/>
      <c r="BQ59" s="220"/>
      <c r="BR59" s="220"/>
      <c r="BS59" s="220"/>
      <c r="BT59" s="220"/>
      <c r="BU59" s="220"/>
      <c r="BV59" s="220"/>
      <c r="BW59" s="220"/>
      <c r="BX59" s="220"/>
      <c r="BY59" s="220"/>
      <c r="BZ59" s="220"/>
      <c r="CA59" s="220"/>
      <c r="CB59" s="220"/>
      <c r="CC59" s="220"/>
      <c r="CD59" s="220"/>
      <c r="CE59" s="220"/>
      <c r="CF59" s="220"/>
      <c r="CG59" s="220"/>
      <c r="CH59" s="221" t="s">
        <v>5</v>
      </c>
      <c r="CI59" s="222"/>
      <c r="CJ59" s="1"/>
      <c r="CK59" s="200"/>
      <c r="CL59" s="200"/>
      <c r="CM59" s="200"/>
      <c r="CN59" s="1"/>
      <c r="CO59" s="200"/>
      <c r="CP59" s="200"/>
      <c r="CQ59" s="200"/>
      <c r="CR59" s="200"/>
      <c r="CS59" s="200"/>
      <c r="CT59" s="200"/>
      <c r="CU59" s="201"/>
      <c r="CV59" s="267" t="str">
        <f>IF(DG59="","□","☑")</f>
        <v>□</v>
      </c>
      <c r="CW59" s="267"/>
      <c r="CX59" s="1" t="s">
        <v>103</v>
      </c>
      <c r="CY59" s="1"/>
      <c r="CZ59" s="1"/>
      <c r="DA59" s="1"/>
      <c r="DB59" s="1"/>
      <c r="DC59" s="1"/>
      <c r="DD59" s="1"/>
      <c r="DE59" s="1"/>
      <c r="DF59" s="1"/>
      <c r="DG59" s="200" t="str">
        <f>IF(VLOOKUP(B57,無償化名簿!$A$17:$R$66,17)=0,"",VLOOKUP(B57,無償化名簿!$A$17:$R$66,17))</f>
        <v/>
      </c>
      <c r="DH59" s="200"/>
      <c r="DI59" s="200"/>
      <c r="DJ59" s="1" t="s">
        <v>101</v>
      </c>
      <c r="DK59" s="1"/>
      <c r="DL59" s="1" t="s">
        <v>102</v>
      </c>
      <c r="DM59" s="1"/>
    </row>
    <row r="60" spans="1:117">
      <c r="A60" s="1"/>
      <c r="B60" s="224">
        <v>18</v>
      </c>
      <c r="C60" s="208"/>
      <c r="D60" s="228">
        <f>VLOOKUP(B60,無償化名簿!$A$17:$R$66,3)</f>
        <v>0</v>
      </c>
      <c r="E60" s="207"/>
      <c r="F60" s="207"/>
      <c r="G60" s="207"/>
      <c r="H60" s="207"/>
      <c r="I60" s="207"/>
      <c r="J60" s="207"/>
      <c r="K60" s="207"/>
      <c r="L60" s="207"/>
      <c r="M60" s="207"/>
      <c r="N60" s="207"/>
      <c r="O60" s="207"/>
      <c r="P60" s="208"/>
      <c r="Q60" s="224">
        <f>VLOOKUP(B60,無償化名簿!$A$17:$R$66,2)</f>
        <v>0</v>
      </c>
      <c r="R60" s="207"/>
      <c r="S60" s="207"/>
      <c r="T60" s="207"/>
      <c r="U60" s="207"/>
      <c r="V60" s="207"/>
      <c r="W60" s="207"/>
      <c r="X60" s="207"/>
      <c r="Y60" s="207"/>
      <c r="Z60" s="207"/>
      <c r="AA60" s="207"/>
      <c r="AB60" s="207"/>
      <c r="AC60" s="207"/>
      <c r="AD60" s="207"/>
      <c r="AE60" s="208"/>
      <c r="AF60" s="229" t="s">
        <v>62</v>
      </c>
      <c r="AG60" s="230"/>
      <c r="AH60" s="223" t="s">
        <v>21</v>
      </c>
      <c r="AI60" s="223"/>
      <c r="AJ60" s="223"/>
      <c r="AK60" s="223"/>
      <c r="AL60" s="223"/>
      <c r="AM60" s="223"/>
      <c r="AN60" s="223"/>
      <c r="AO60" s="224" t="str">
        <f>IF(AND(AO61="□",AO62="□"),"☑","□")</f>
        <v>☑</v>
      </c>
      <c r="AP60" s="207"/>
      <c r="AQ60" s="223" t="s">
        <v>41</v>
      </c>
      <c r="AR60" s="223"/>
      <c r="AS60" s="223"/>
      <c r="AT60" s="223"/>
      <c r="AU60" s="207"/>
      <c r="AV60" s="207"/>
      <c r="AW60" s="207"/>
      <c r="AX60" s="207"/>
      <c r="AY60" s="207"/>
      <c r="AZ60" s="207"/>
      <c r="BA60" s="207"/>
      <c r="BB60" s="207"/>
      <c r="BC60" s="207"/>
      <c r="BD60" s="207"/>
      <c r="BE60" s="208"/>
      <c r="BF60" s="225">
        <f>VLOOKUP(B60,無償化名簿!$A$17:$R$66,11)-VLOOKUP(B60,無償化名簿!$A$17:$R$66,15)</f>
        <v>0</v>
      </c>
      <c r="BG60" s="203"/>
      <c r="BH60" s="203"/>
      <c r="BI60" s="203"/>
      <c r="BJ60" s="203"/>
      <c r="BK60" s="203"/>
      <c r="BL60" s="203"/>
      <c r="BM60" s="203"/>
      <c r="BN60" s="203"/>
      <c r="BO60" s="203"/>
      <c r="BP60" s="203"/>
      <c r="BQ60" s="203"/>
      <c r="BR60" s="203"/>
      <c r="BS60" s="203" t="s">
        <v>5</v>
      </c>
      <c r="BT60" s="204"/>
      <c r="BU60" s="203" t="e">
        <f>IF(CO60&gt;7,0,IF(CV60="☑",CQ60,IF(CV61="☑",CS60,IF(CV62="☑",CU60))))</f>
        <v>#N/A</v>
      </c>
      <c r="BV60" s="203"/>
      <c r="BW60" s="203"/>
      <c r="BX60" s="203"/>
      <c r="BY60" s="203"/>
      <c r="BZ60" s="203"/>
      <c r="CA60" s="203"/>
      <c r="CB60" s="203"/>
      <c r="CC60" s="203"/>
      <c r="CD60" s="203"/>
      <c r="CE60" s="203"/>
      <c r="CF60" s="203"/>
      <c r="CG60" s="203"/>
      <c r="CH60" s="207" t="s">
        <v>5</v>
      </c>
      <c r="CI60" s="208"/>
      <c r="CJ60" s="1"/>
      <c r="CK60" s="200" t="e">
        <f>BF62</f>
        <v>#N/A</v>
      </c>
      <c r="CL60" s="200"/>
      <c r="CM60" s="200"/>
      <c r="CN60" s="1"/>
      <c r="CO60" s="200">
        <f>DATEDIF(D60,$CQ$4,"Y")</f>
        <v>0</v>
      </c>
      <c r="CP60" s="200"/>
      <c r="CQ60" s="200">
        <f>IF(CO60&lt;3,42000,37000)</f>
        <v>42000</v>
      </c>
      <c r="CR60" s="200"/>
      <c r="CS60" s="200" t="e">
        <f>ROUNDDOWN(CQ60*($CQ$205-DG61+1)/$CQ$205,-1)</f>
        <v>#N/A</v>
      </c>
      <c r="CT60" s="200"/>
      <c r="CU60" s="201" t="e">
        <f>ROUNDDOWN(CQ60*DG62/$CQ$205,-1)</f>
        <v>#VALUE!</v>
      </c>
      <c r="CV60" s="200" t="str">
        <f>IF(AND(CV61="□",CV62="□"),"☑","□")</f>
        <v>□</v>
      </c>
      <c r="CW60" s="200"/>
      <c r="CX60" s="1" t="s">
        <v>104</v>
      </c>
      <c r="CY60" s="1"/>
      <c r="CZ60" s="1"/>
      <c r="DA60" s="1"/>
      <c r="DB60" s="1"/>
      <c r="DC60" s="1"/>
      <c r="DD60" s="1"/>
      <c r="DE60" s="1"/>
      <c r="DF60" s="1"/>
      <c r="DG60" s="1"/>
      <c r="DH60" s="1"/>
      <c r="DI60" s="1"/>
      <c r="DJ60" s="1"/>
      <c r="DK60" s="1"/>
      <c r="DL60" s="1"/>
      <c r="DM60" s="1"/>
    </row>
    <row r="61" spans="1:117">
      <c r="A61" s="1"/>
      <c r="B61" s="213"/>
      <c r="C61" s="209"/>
      <c r="D61" s="213"/>
      <c r="E61" s="200"/>
      <c r="F61" s="200"/>
      <c r="G61" s="200"/>
      <c r="H61" s="200"/>
      <c r="I61" s="200"/>
      <c r="J61" s="200"/>
      <c r="K61" s="200"/>
      <c r="L61" s="200"/>
      <c r="M61" s="200"/>
      <c r="N61" s="200"/>
      <c r="O61" s="200"/>
      <c r="P61" s="209"/>
      <c r="Q61" s="213"/>
      <c r="R61" s="200"/>
      <c r="S61" s="200"/>
      <c r="T61" s="200"/>
      <c r="U61" s="200"/>
      <c r="V61" s="200"/>
      <c r="W61" s="200"/>
      <c r="X61" s="200"/>
      <c r="Y61" s="200"/>
      <c r="Z61" s="200"/>
      <c r="AA61" s="200"/>
      <c r="AB61" s="200"/>
      <c r="AC61" s="200"/>
      <c r="AD61" s="200"/>
      <c r="AE61" s="209"/>
      <c r="AF61" s="210" t="s">
        <v>33</v>
      </c>
      <c r="AG61" s="211"/>
      <c r="AH61" s="212" t="s">
        <v>23</v>
      </c>
      <c r="AI61" s="212"/>
      <c r="AJ61" s="212"/>
      <c r="AK61" s="212"/>
      <c r="AL61" s="212"/>
      <c r="AM61" s="212"/>
      <c r="AN61" s="212"/>
      <c r="AO61" s="213" t="str">
        <f>IF(AZ61="","□","☑")</f>
        <v>□</v>
      </c>
      <c r="AP61" s="200"/>
      <c r="AQ61" s="212" t="s">
        <v>30</v>
      </c>
      <c r="AR61" s="212"/>
      <c r="AS61" s="212"/>
      <c r="AT61" s="212"/>
      <c r="AU61" s="212"/>
      <c r="AV61" s="212"/>
      <c r="AW61" s="212"/>
      <c r="AX61" s="212"/>
      <c r="AY61" s="212"/>
      <c r="AZ61" s="200" t="str">
        <f>IF(VLOOKUP(B60,無償化名簿!$A$17:$R$66,8)=0,"",VLOOKUP(B60,無償化名簿!$A$17:$R$66,8))</f>
        <v/>
      </c>
      <c r="BA61" s="200"/>
      <c r="BB61" s="200"/>
      <c r="BC61" s="200" t="s">
        <v>7</v>
      </c>
      <c r="BD61" s="200"/>
      <c r="BE61" s="20" t="s">
        <v>42</v>
      </c>
      <c r="BF61" s="226"/>
      <c r="BG61" s="205"/>
      <c r="BH61" s="205"/>
      <c r="BI61" s="205"/>
      <c r="BJ61" s="205"/>
      <c r="BK61" s="205"/>
      <c r="BL61" s="205"/>
      <c r="BM61" s="205"/>
      <c r="BN61" s="205"/>
      <c r="BO61" s="205"/>
      <c r="BP61" s="205"/>
      <c r="BQ61" s="205"/>
      <c r="BR61" s="205"/>
      <c r="BS61" s="205"/>
      <c r="BT61" s="206"/>
      <c r="BU61" s="205"/>
      <c r="BV61" s="205"/>
      <c r="BW61" s="205"/>
      <c r="BX61" s="205"/>
      <c r="BY61" s="205"/>
      <c r="BZ61" s="205"/>
      <c r="CA61" s="205"/>
      <c r="CB61" s="205"/>
      <c r="CC61" s="205"/>
      <c r="CD61" s="205"/>
      <c r="CE61" s="205"/>
      <c r="CF61" s="205"/>
      <c r="CG61" s="205"/>
      <c r="CH61" s="200"/>
      <c r="CI61" s="209"/>
      <c r="CJ61" s="1"/>
      <c r="CK61" s="200"/>
      <c r="CL61" s="200"/>
      <c r="CM61" s="200"/>
      <c r="CN61" s="1"/>
      <c r="CO61" s="200"/>
      <c r="CP61" s="200"/>
      <c r="CQ61" s="200"/>
      <c r="CR61" s="200"/>
      <c r="CS61" s="200"/>
      <c r="CT61" s="200"/>
      <c r="CU61" s="201"/>
      <c r="CV61" s="200" t="str">
        <f>IF(DG61="","□","☑")</f>
        <v>☑</v>
      </c>
      <c r="CW61" s="200"/>
      <c r="CX61" s="1" t="s">
        <v>100</v>
      </c>
      <c r="CY61" s="1"/>
      <c r="CZ61" s="1"/>
      <c r="DA61" s="1"/>
      <c r="DB61" s="1"/>
      <c r="DC61" s="1"/>
      <c r="DD61" s="1"/>
      <c r="DE61" s="1"/>
      <c r="DF61" s="1"/>
      <c r="DG61" s="200" t="b">
        <f>IF(VLOOKUP(B60,無償化名簿!$A$17:$R$66,16)=0,"",VLOOKUP(B60,無償化名簿!$A$17:$R$66,16))</f>
        <v>0</v>
      </c>
      <c r="DH61" s="200"/>
      <c r="DI61" s="200"/>
      <c r="DJ61" s="1" t="s">
        <v>101</v>
      </c>
      <c r="DK61" s="1"/>
      <c r="DL61" s="1" t="s">
        <v>102</v>
      </c>
      <c r="DM61" s="1"/>
    </row>
    <row r="62" spans="1:117">
      <c r="A62" s="1"/>
      <c r="B62" s="217"/>
      <c r="C62" s="227"/>
      <c r="D62" s="217"/>
      <c r="E62" s="218"/>
      <c r="F62" s="218"/>
      <c r="G62" s="218"/>
      <c r="H62" s="218"/>
      <c r="I62" s="218"/>
      <c r="J62" s="218"/>
      <c r="K62" s="218"/>
      <c r="L62" s="218"/>
      <c r="M62" s="218"/>
      <c r="N62" s="218"/>
      <c r="O62" s="218"/>
      <c r="P62" s="227"/>
      <c r="Q62" s="217"/>
      <c r="R62" s="218"/>
      <c r="S62" s="218"/>
      <c r="T62" s="218"/>
      <c r="U62" s="218"/>
      <c r="V62" s="218"/>
      <c r="W62" s="218"/>
      <c r="X62" s="218"/>
      <c r="Y62" s="218"/>
      <c r="Z62" s="218"/>
      <c r="AA62" s="218"/>
      <c r="AB62" s="218"/>
      <c r="AC62" s="218"/>
      <c r="AD62" s="218"/>
      <c r="AE62" s="227"/>
      <c r="AF62" s="214" t="s">
        <v>33</v>
      </c>
      <c r="AG62" s="215"/>
      <c r="AH62" s="216" t="s">
        <v>22</v>
      </c>
      <c r="AI62" s="216"/>
      <c r="AJ62" s="216"/>
      <c r="AK62" s="216"/>
      <c r="AL62" s="216"/>
      <c r="AM62" s="216"/>
      <c r="AN62" s="216"/>
      <c r="AO62" s="213" t="str">
        <f>IF(AZ62="","□","☑")</f>
        <v>□</v>
      </c>
      <c r="AP62" s="200"/>
      <c r="AQ62" s="216" t="s">
        <v>89</v>
      </c>
      <c r="AR62" s="216"/>
      <c r="AS62" s="216"/>
      <c r="AT62" s="216"/>
      <c r="AU62" s="216"/>
      <c r="AV62" s="216"/>
      <c r="AW62" s="216"/>
      <c r="AX62" s="216"/>
      <c r="AY62" s="216"/>
      <c r="AZ62" s="218" t="str">
        <f>IF(VLOOKUP(B60,無償化名簿!$A$17:$R$66,9)=0,"",VLOOKUP(B60,無償化名簿!$A$17:$R$66,9))</f>
        <v/>
      </c>
      <c r="BA62" s="218"/>
      <c r="BB62" s="218"/>
      <c r="BC62" s="218" t="s">
        <v>7</v>
      </c>
      <c r="BD62" s="218"/>
      <c r="BE62" s="21" t="s">
        <v>42</v>
      </c>
      <c r="BF62" s="219" t="e">
        <f>MIN(BF60,BU60)</f>
        <v>#N/A</v>
      </c>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1" t="s">
        <v>5</v>
      </c>
      <c r="CI62" s="222"/>
      <c r="CJ62" s="1"/>
      <c r="CK62" s="200"/>
      <c r="CL62" s="200"/>
      <c r="CM62" s="200"/>
      <c r="CN62" s="1"/>
      <c r="CO62" s="200"/>
      <c r="CP62" s="200"/>
      <c r="CQ62" s="200"/>
      <c r="CR62" s="200"/>
      <c r="CS62" s="200"/>
      <c r="CT62" s="200"/>
      <c r="CU62" s="201"/>
      <c r="CV62" s="267" t="str">
        <f>IF(DG62="","□","☑")</f>
        <v>□</v>
      </c>
      <c r="CW62" s="267"/>
      <c r="CX62" s="1" t="s">
        <v>103</v>
      </c>
      <c r="CY62" s="1"/>
      <c r="CZ62" s="1"/>
      <c r="DA62" s="1"/>
      <c r="DB62" s="1"/>
      <c r="DC62" s="1"/>
      <c r="DD62" s="1"/>
      <c r="DE62" s="1"/>
      <c r="DF62" s="1"/>
      <c r="DG62" s="200" t="str">
        <f>IF(VLOOKUP(B60,無償化名簿!$A$17:$R$66,17)=0,"",VLOOKUP(B60,無償化名簿!$A$17:$R$66,17))</f>
        <v/>
      </c>
      <c r="DH62" s="200"/>
      <c r="DI62" s="200"/>
      <c r="DJ62" s="1" t="s">
        <v>101</v>
      </c>
      <c r="DK62" s="1"/>
      <c r="DL62" s="1" t="s">
        <v>102</v>
      </c>
      <c r="DM62" s="1"/>
    </row>
    <row r="63" spans="1:117">
      <c r="A63" s="1"/>
      <c r="B63" s="224">
        <v>19</v>
      </c>
      <c r="C63" s="208"/>
      <c r="D63" s="228">
        <f>VLOOKUP(B63,無償化名簿!$A$17:$R$66,3)</f>
        <v>0</v>
      </c>
      <c r="E63" s="207"/>
      <c r="F63" s="207"/>
      <c r="G63" s="207"/>
      <c r="H63" s="207"/>
      <c r="I63" s="207"/>
      <c r="J63" s="207"/>
      <c r="K63" s="207"/>
      <c r="L63" s="207"/>
      <c r="M63" s="207"/>
      <c r="N63" s="207"/>
      <c r="O63" s="207"/>
      <c r="P63" s="208"/>
      <c r="Q63" s="224">
        <f>VLOOKUP(B63,無償化名簿!$A$17:$R$66,2)</f>
        <v>0</v>
      </c>
      <c r="R63" s="207"/>
      <c r="S63" s="207"/>
      <c r="T63" s="207"/>
      <c r="U63" s="207"/>
      <c r="V63" s="207"/>
      <c r="W63" s="207"/>
      <c r="X63" s="207"/>
      <c r="Y63" s="207"/>
      <c r="Z63" s="207"/>
      <c r="AA63" s="207"/>
      <c r="AB63" s="207"/>
      <c r="AC63" s="207"/>
      <c r="AD63" s="207"/>
      <c r="AE63" s="208"/>
      <c r="AF63" s="229" t="s">
        <v>62</v>
      </c>
      <c r="AG63" s="230"/>
      <c r="AH63" s="223" t="s">
        <v>21</v>
      </c>
      <c r="AI63" s="223"/>
      <c r="AJ63" s="223"/>
      <c r="AK63" s="223"/>
      <c r="AL63" s="223"/>
      <c r="AM63" s="223"/>
      <c r="AN63" s="223"/>
      <c r="AO63" s="224" t="str">
        <f>IF(AND(AO64="□",AO65="□"),"☑","□")</f>
        <v>☑</v>
      </c>
      <c r="AP63" s="207"/>
      <c r="AQ63" s="223" t="s">
        <v>41</v>
      </c>
      <c r="AR63" s="223"/>
      <c r="AS63" s="223"/>
      <c r="AT63" s="223"/>
      <c r="AU63" s="207"/>
      <c r="AV63" s="207"/>
      <c r="AW63" s="207"/>
      <c r="AX63" s="207"/>
      <c r="AY63" s="207"/>
      <c r="AZ63" s="207"/>
      <c r="BA63" s="207"/>
      <c r="BB63" s="207"/>
      <c r="BC63" s="207"/>
      <c r="BD63" s="207"/>
      <c r="BE63" s="208"/>
      <c r="BF63" s="225">
        <f>VLOOKUP(B63,無償化名簿!$A$17:$R$66,11)-VLOOKUP(B63,無償化名簿!$A$17:$R$66,15)</f>
        <v>0</v>
      </c>
      <c r="BG63" s="203"/>
      <c r="BH63" s="203"/>
      <c r="BI63" s="203"/>
      <c r="BJ63" s="203"/>
      <c r="BK63" s="203"/>
      <c r="BL63" s="203"/>
      <c r="BM63" s="203"/>
      <c r="BN63" s="203"/>
      <c r="BO63" s="203"/>
      <c r="BP63" s="203"/>
      <c r="BQ63" s="203"/>
      <c r="BR63" s="203"/>
      <c r="BS63" s="203" t="s">
        <v>5</v>
      </c>
      <c r="BT63" s="204"/>
      <c r="BU63" s="203" t="e">
        <f>IF(CO63&gt;7,0,IF(CV63="☑",CQ63,IF(CV64="☑",CS63,IF(CV65="☑",CU63))))</f>
        <v>#N/A</v>
      </c>
      <c r="BV63" s="203"/>
      <c r="BW63" s="203"/>
      <c r="BX63" s="203"/>
      <c r="BY63" s="203"/>
      <c r="BZ63" s="203"/>
      <c r="CA63" s="203"/>
      <c r="CB63" s="203"/>
      <c r="CC63" s="203"/>
      <c r="CD63" s="203"/>
      <c r="CE63" s="203"/>
      <c r="CF63" s="203"/>
      <c r="CG63" s="203"/>
      <c r="CH63" s="207" t="s">
        <v>5</v>
      </c>
      <c r="CI63" s="208"/>
      <c r="CJ63" s="1"/>
      <c r="CK63" s="200" t="e">
        <f>BF65</f>
        <v>#N/A</v>
      </c>
      <c r="CL63" s="200"/>
      <c r="CM63" s="200"/>
      <c r="CN63" s="1"/>
      <c r="CO63" s="200">
        <f>DATEDIF(D63,$CQ$4,"Y")</f>
        <v>0</v>
      </c>
      <c r="CP63" s="200"/>
      <c r="CQ63" s="200">
        <f>IF(CO63&lt;3,42000,37000)</f>
        <v>42000</v>
      </c>
      <c r="CR63" s="200"/>
      <c r="CS63" s="200" t="e">
        <f>ROUNDDOWN(CQ63*($CQ$205-DG64+1)/$CQ$205,-1)</f>
        <v>#N/A</v>
      </c>
      <c r="CT63" s="200"/>
      <c r="CU63" s="201" t="e">
        <f>ROUNDDOWN(CQ63*DG65/$CQ$205,-1)</f>
        <v>#VALUE!</v>
      </c>
      <c r="CV63" s="200" t="str">
        <f>IF(AND(CV64="□",CV65="□"),"☑","□")</f>
        <v>□</v>
      </c>
      <c r="CW63" s="200"/>
      <c r="CX63" s="1" t="s">
        <v>104</v>
      </c>
      <c r="CY63" s="1"/>
      <c r="CZ63" s="1"/>
      <c r="DA63" s="1"/>
      <c r="DB63" s="1"/>
      <c r="DC63" s="1"/>
      <c r="DD63" s="1"/>
      <c r="DE63" s="1"/>
      <c r="DF63" s="1"/>
      <c r="DG63" s="1"/>
      <c r="DH63" s="1"/>
      <c r="DI63" s="1"/>
      <c r="DJ63" s="1"/>
      <c r="DK63" s="1"/>
      <c r="DL63" s="1"/>
      <c r="DM63" s="1"/>
    </row>
    <row r="64" spans="1:117">
      <c r="A64" s="1"/>
      <c r="B64" s="213"/>
      <c r="C64" s="209"/>
      <c r="D64" s="213"/>
      <c r="E64" s="200"/>
      <c r="F64" s="200"/>
      <c r="G64" s="200"/>
      <c r="H64" s="200"/>
      <c r="I64" s="200"/>
      <c r="J64" s="200"/>
      <c r="K64" s="200"/>
      <c r="L64" s="200"/>
      <c r="M64" s="200"/>
      <c r="N64" s="200"/>
      <c r="O64" s="200"/>
      <c r="P64" s="209"/>
      <c r="Q64" s="213"/>
      <c r="R64" s="200"/>
      <c r="S64" s="200"/>
      <c r="T64" s="200"/>
      <c r="U64" s="200"/>
      <c r="V64" s="200"/>
      <c r="W64" s="200"/>
      <c r="X64" s="200"/>
      <c r="Y64" s="200"/>
      <c r="Z64" s="200"/>
      <c r="AA64" s="200"/>
      <c r="AB64" s="200"/>
      <c r="AC64" s="200"/>
      <c r="AD64" s="200"/>
      <c r="AE64" s="209"/>
      <c r="AF64" s="210" t="s">
        <v>33</v>
      </c>
      <c r="AG64" s="211"/>
      <c r="AH64" s="212" t="s">
        <v>23</v>
      </c>
      <c r="AI64" s="212"/>
      <c r="AJ64" s="212"/>
      <c r="AK64" s="212"/>
      <c r="AL64" s="212"/>
      <c r="AM64" s="212"/>
      <c r="AN64" s="212"/>
      <c r="AO64" s="213" t="str">
        <f>IF(AZ64="","□","☑")</f>
        <v>□</v>
      </c>
      <c r="AP64" s="200"/>
      <c r="AQ64" s="212" t="s">
        <v>30</v>
      </c>
      <c r="AR64" s="212"/>
      <c r="AS64" s="212"/>
      <c r="AT64" s="212"/>
      <c r="AU64" s="212"/>
      <c r="AV64" s="212"/>
      <c r="AW64" s="212"/>
      <c r="AX64" s="212"/>
      <c r="AY64" s="212"/>
      <c r="AZ64" s="200" t="str">
        <f>IF(VLOOKUP(B63,無償化名簿!$A$17:$R$66,8)=0,"",VLOOKUP(B63,無償化名簿!$A$17:$R$66,8))</f>
        <v/>
      </c>
      <c r="BA64" s="200"/>
      <c r="BB64" s="200"/>
      <c r="BC64" s="200" t="s">
        <v>7</v>
      </c>
      <c r="BD64" s="200"/>
      <c r="BE64" s="20" t="s">
        <v>42</v>
      </c>
      <c r="BF64" s="226"/>
      <c r="BG64" s="205"/>
      <c r="BH64" s="205"/>
      <c r="BI64" s="205"/>
      <c r="BJ64" s="205"/>
      <c r="BK64" s="205"/>
      <c r="BL64" s="205"/>
      <c r="BM64" s="205"/>
      <c r="BN64" s="205"/>
      <c r="BO64" s="205"/>
      <c r="BP64" s="205"/>
      <c r="BQ64" s="205"/>
      <c r="BR64" s="205"/>
      <c r="BS64" s="205"/>
      <c r="BT64" s="206"/>
      <c r="BU64" s="205"/>
      <c r="BV64" s="205"/>
      <c r="BW64" s="205"/>
      <c r="BX64" s="205"/>
      <c r="BY64" s="205"/>
      <c r="BZ64" s="205"/>
      <c r="CA64" s="205"/>
      <c r="CB64" s="205"/>
      <c r="CC64" s="205"/>
      <c r="CD64" s="205"/>
      <c r="CE64" s="205"/>
      <c r="CF64" s="205"/>
      <c r="CG64" s="205"/>
      <c r="CH64" s="200"/>
      <c r="CI64" s="209"/>
      <c r="CJ64" s="1"/>
      <c r="CK64" s="200"/>
      <c r="CL64" s="200"/>
      <c r="CM64" s="200"/>
      <c r="CN64" s="1"/>
      <c r="CO64" s="200"/>
      <c r="CP64" s="200"/>
      <c r="CQ64" s="200"/>
      <c r="CR64" s="200"/>
      <c r="CS64" s="200"/>
      <c r="CT64" s="200"/>
      <c r="CU64" s="201"/>
      <c r="CV64" s="200" t="str">
        <f>IF(DG64="","□","☑")</f>
        <v>☑</v>
      </c>
      <c r="CW64" s="200"/>
      <c r="CX64" s="1" t="s">
        <v>100</v>
      </c>
      <c r="CY64" s="1"/>
      <c r="CZ64" s="1"/>
      <c r="DA64" s="1"/>
      <c r="DB64" s="1"/>
      <c r="DC64" s="1"/>
      <c r="DD64" s="1"/>
      <c r="DE64" s="1"/>
      <c r="DF64" s="1"/>
      <c r="DG64" s="200" t="b">
        <f>IF(VLOOKUP(B63,無償化名簿!$A$17:$R$66,16)=0,"",VLOOKUP(B63,無償化名簿!$A$17:$R$66,16))</f>
        <v>0</v>
      </c>
      <c r="DH64" s="200"/>
      <c r="DI64" s="200"/>
      <c r="DJ64" s="1" t="s">
        <v>101</v>
      </c>
      <c r="DK64" s="1"/>
      <c r="DL64" s="1" t="s">
        <v>102</v>
      </c>
      <c r="DM64" s="1"/>
    </row>
    <row r="65" spans="1:117">
      <c r="A65" s="1"/>
      <c r="B65" s="217"/>
      <c r="C65" s="227"/>
      <c r="D65" s="217"/>
      <c r="E65" s="218"/>
      <c r="F65" s="218"/>
      <c r="G65" s="218"/>
      <c r="H65" s="218"/>
      <c r="I65" s="218"/>
      <c r="J65" s="218"/>
      <c r="K65" s="218"/>
      <c r="L65" s="218"/>
      <c r="M65" s="218"/>
      <c r="N65" s="218"/>
      <c r="O65" s="218"/>
      <c r="P65" s="227"/>
      <c r="Q65" s="217"/>
      <c r="R65" s="218"/>
      <c r="S65" s="218"/>
      <c r="T65" s="218"/>
      <c r="U65" s="218"/>
      <c r="V65" s="218"/>
      <c r="W65" s="218"/>
      <c r="X65" s="218"/>
      <c r="Y65" s="218"/>
      <c r="Z65" s="218"/>
      <c r="AA65" s="218"/>
      <c r="AB65" s="218"/>
      <c r="AC65" s="218"/>
      <c r="AD65" s="218"/>
      <c r="AE65" s="227"/>
      <c r="AF65" s="214" t="s">
        <v>33</v>
      </c>
      <c r="AG65" s="215"/>
      <c r="AH65" s="216" t="s">
        <v>22</v>
      </c>
      <c r="AI65" s="216"/>
      <c r="AJ65" s="216"/>
      <c r="AK65" s="216"/>
      <c r="AL65" s="216"/>
      <c r="AM65" s="216"/>
      <c r="AN65" s="216"/>
      <c r="AO65" s="213" t="str">
        <f>IF(AZ65="","□","☑")</f>
        <v>□</v>
      </c>
      <c r="AP65" s="200"/>
      <c r="AQ65" s="216" t="s">
        <v>89</v>
      </c>
      <c r="AR65" s="216"/>
      <c r="AS65" s="216"/>
      <c r="AT65" s="216"/>
      <c r="AU65" s="216"/>
      <c r="AV65" s="216"/>
      <c r="AW65" s="216"/>
      <c r="AX65" s="216"/>
      <c r="AY65" s="216"/>
      <c r="AZ65" s="218" t="str">
        <f>IF(VLOOKUP(B63,無償化名簿!$A$17:$R$66,9)=0,"",VLOOKUP(B63,無償化名簿!$A$17:$R$66,9))</f>
        <v/>
      </c>
      <c r="BA65" s="218"/>
      <c r="BB65" s="218"/>
      <c r="BC65" s="218" t="s">
        <v>7</v>
      </c>
      <c r="BD65" s="218"/>
      <c r="BE65" s="21" t="s">
        <v>42</v>
      </c>
      <c r="BF65" s="219" t="e">
        <f>MIN(BF63,BU63)</f>
        <v>#N/A</v>
      </c>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1" t="s">
        <v>5</v>
      </c>
      <c r="CI65" s="222"/>
      <c r="CJ65" s="1"/>
      <c r="CK65" s="200"/>
      <c r="CL65" s="200"/>
      <c r="CM65" s="200"/>
      <c r="CN65" s="1"/>
      <c r="CO65" s="200"/>
      <c r="CP65" s="200"/>
      <c r="CQ65" s="200"/>
      <c r="CR65" s="200"/>
      <c r="CS65" s="200"/>
      <c r="CT65" s="200"/>
      <c r="CU65" s="201"/>
      <c r="CV65" s="267" t="str">
        <f>IF(DG65="","□","☑")</f>
        <v>□</v>
      </c>
      <c r="CW65" s="267"/>
      <c r="CX65" s="1" t="s">
        <v>103</v>
      </c>
      <c r="CY65" s="1"/>
      <c r="CZ65" s="1"/>
      <c r="DA65" s="1"/>
      <c r="DB65" s="1"/>
      <c r="DC65" s="1"/>
      <c r="DD65" s="1"/>
      <c r="DE65" s="1"/>
      <c r="DF65" s="1"/>
      <c r="DG65" s="200" t="str">
        <f>IF(VLOOKUP(B63,無償化名簿!$A$17:$R$66,17)=0,"",VLOOKUP(B63,無償化名簿!$A$17:$R$66,17))</f>
        <v/>
      </c>
      <c r="DH65" s="200"/>
      <c r="DI65" s="200"/>
      <c r="DJ65" s="1" t="s">
        <v>101</v>
      </c>
      <c r="DK65" s="1"/>
      <c r="DL65" s="1" t="s">
        <v>102</v>
      </c>
      <c r="DM65" s="1"/>
    </row>
    <row r="66" spans="1:117">
      <c r="A66" s="1"/>
      <c r="B66" s="224">
        <v>20</v>
      </c>
      <c r="C66" s="208"/>
      <c r="D66" s="228">
        <f>VLOOKUP(B66,無償化名簿!$A$17:$R$66,3)</f>
        <v>0</v>
      </c>
      <c r="E66" s="207"/>
      <c r="F66" s="207"/>
      <c r="G66" s="207"/>
      <c r="H66" s="207"/>
      <c r="I66" s="207"/>
      <c r="J66" s="207"/>
      <c r="K66" s="207"/>
      <c r="L66" s="207"/>
      <c r="M66" s="207"/>
      <c r="N66" s="207"/>
      <c r="O66" s="207"/>
      <c r="P66" s="208"/>
      <c r="Q66" s="224">
        <f>VLOOKUP(B66,無償化名簿!$A$17:$R$66,2)</f>
        <v>0</v>
      </c>
      <c r="R66" s="207"/>
      <c r="S66" s="207"/>
      <c r="T66" s="207"/>
      <c r="U66" s="207"/>
      <c r="V66" s="207"/>
      <c r="W66" s="207"/>
      <c r="X66" s="207"/>
      <c r="Y66" s="207"/>
      <c r="Z66" s="207"/>
      <c r="AA66" s="207"/>
      <c r="AB66" s="207"/>
      <c r="AC66" s="207"/>
      <c r="AD66" s="207"/>
      <c r="AE66" s="208"/>
      <c r="AF66" s="229" t="s">
        <v>62</v>
      </c>
      <c r="AG66" s="230"/>
      <c r="AH66" s="223" t="s">
        <v>21</v>
      </c>
      <c r="AI66" s="223"/>
      <c r="AJ66" s="223"/>
      <c r="AK66" s="223"/>
      <c r="AL66" s="223"/>
      <c r="AM66" s="223"/>
      <c r="AN66" s="223"/>
      <c r="AO66" s="224" t="str">
        <f>IF(AND(AO67="□",AO68="□"),"☑","□")</f>
        <v>☑</v>
      </c>
      <c r="AP66" s="207"/>
      <c r="AQ66" s="223" t="s">
        <v>41</v>
      </c>
      <c r="AR66" s="223"/>
      <c r="AS66" s="223"/>
      <c r="AT66" s="223"/>
      <c r="AU66" s="207"/>
      <c r="AV66" s="207"/>
      <c r="AW66" s="207"/>
      <c r="AX66" s="207"/>
      <c r="AY66" s="207"/>
      <c r="AZ66" s="207"/>
      <c r="BA66" s="207"/>
      <c r="BB66" s="207"/>
      <c r="BC66" s="207"/>
      <c r="BD66" s="207"/>
      <c r="BE66" s="208"/>
      <c r="BF66" s="225">
        <f>VLOOKUP(B66,無償化名簿!$A$17:$R$66,11)-VLOOKUP(B66,無償化名簿!$A$17:$R$66,15)</f>
        <v>0</v>
      </c>
      <c r="BG66" s="203"/>
      <c r="BH66" s="203"/>
      <c r="BI66" s="203"/>
      <c r="BJ66" s="203"/>
      <c r="BK66" s="203"/>
      <c r="BL66" s="203"/>
      <c r="BM66" s="203"/>
      <c r="BN66" s="203"/>
      <c r="BO66" s="203"/>
      <c r="BP66" s="203"/>
      <c r="BQ66" s="203"/>
      <c r="BR66" s="203"/>
      <c r="BS66" s="203" t="s">
        <v>5</v>
      </c>
      <c r="BT66" s="204"/>
      <c r="BU66" s="203" t="e">
        <f>IF(CO66&gt;7,0,IF(CV66="☑",CQ66,IF(CV67="☑",CS66,IF(CV68="☑",CU66))))</f>
        <v>#N/A</v>
      </c>
      <c r="BV66" s="203"/>
      <c r="BW66" s="203"/>
      <c r="BX66" s="203"/>
      <c r="BY66" s="203"/>
      <c r="BZ66" s="203"/>
      <c r="CA66" s="203"/>
      <c r="CB66" s="203"/>
      <c r="CC66" s="203"/>
      <c r="CD66" s="203"/>
      <c r="CE66" s="203"/>
      <c r="CF66" s="203"/>
      <c r="CG66" s="203"/>
      <c r="CH66" s="207" t="s">
        <v>5</v>
      </c>
      <c r="CI66" s="208"/>
      <c r="CJ66" s="1"/>
      <c r="CK66" s="200" t="e">
        <f>BF68</f>
        <v>#N/A</v>
      </c>
      <c r="CL66" s="200"/>
      <c r="CM66" s="200"/>
      <c r="CN66" s="1"/>
      <c r="CO66" s="200">
        <f>DATEDIF(D66,$CQ$4,"Y")</f>
        <v>0</v>
      </c>
      <c r="CP66" s="200"/>
      <c r="CQ66" s="200">
        <f>IF(CO66&lt;3,42000,37000)</f>
        <v>42000</v>
      </c>
      <c r="CR66" s="200"/>
      <c r="CS66" s="200" t="e">
        <f>ROUNDDOWN(CQ66*($CQ$205-DG67+1)/$CQ$205,-1)</f>
        <v>#N/A</v>
      </c>
      <c r="CT66" s="200"/>
      <c r="CU66" s="201" t="e">
        <f>ROUNDDOWN(CQ66*DG68/$CQ$205,-1)</f>
        <v>#VALUE!</v>
      </c>
      <c r="CV66" s="200" t="str">
        <f>IF(AND(CV67="□",CV68="□"),"☑","□")</f>
        <v>□</v>
      </c>
      <c r="CW66" s="200"/>
      <c r="CX66" s="1" t="s">
        <v>104</v>
      </c>
      <c r="CY66" s="1"/>
      <c r="CZ66" s="1"/>
      <c r="DA66" s="1"/>
      <c r="DB66" s="1"/>
      <c r="DC66" s="1"/>
      <c r="DD66" s="1"/>
      <c r="DE66" s="1"/>
      <c r="DF66" s="1"/>
      <c r="DG66" s="1"/>
      <c r="DH66" s="1"/>
      <c r="DI66" s="1"/>
      <c r="DJ66" s="1"/>
      <c r="DK66" s="1"/>
      <c r="DL66" s="1"/>
      <c r="DM66" s="1"/>
    </row>
    <row r="67" spans="1:117">
      <c r="A67" s="1"/>
      <c r="B67" s="213"/>
      <c r="C67" s="209"/>
      <c r="D67" s="213"/>
      <c r="E67" s="200"/>
      <c r="F67" s="200"/>
      <c r="G67" s="200"/>
      <c r="H67" s="200"/>
      <c r="I67" s="200"/>
      <c r="J67" s="200"/>
      <c r="K67" s="200"/>
      <c r="L67" s="200"/>
      <c r="M67" s="200"/>
      <c r="N67" s="200"/>
      <c r="O67" s="200"/>
      <c r="P67" s="209"/>
      <c r="Q67" s="213"/>
      <c r="R67" s="200"/>
      <c r="S67" s="200"/>
      <c r="T67" s="200"/>
      <c r="U67" s="200"/>
      <c r="V67" s="200"/>
      <c r="W67" s="200"/>
      <c r="X67" s="200"/>
      <c r="Y67" s="200"/>
      <c r="Z67" s="200"/>
      <c r="AA67" s="200"/>
      <c r="AB67" s="200"/>
      <c r="AC67" s="200"/>
      <c r="AD67" s="200"/>
      <c r="AE67" s="209"/>
      <c r="AF67" s="210" t="s">
        <v>33</v>
      </c>
      <c r="AG67" s="211"/>
      <c r="AH67" s="212" t="s">
        <v>23</v>
      </c>
      <c r="AI67" s="212"/>
      <c r="AJ67" s="212"/>
      <c r="AK67" s="212"/>
      <c r="AL67" s="212"/>
      <c r="AM67" s="212"/>
      <c r="AN67" s="212"/>
      <c r="AO67" s="213" t="str">
        <f>IF(AZ67="","□","☑")</f>
        <v>□</v>
      </c>
      <c r="AP67" s="200"/>
      <c r="AQ67" s="212" t="s">
        <v>30</v>
      </c>
      <c r="AR67" s="212"/>
      <c r="AS67" s="212"/>
      <c r="AT67" s="212"/>
      <c r="AU67" s="212"/>
      <c r="AV67" s="212"/>
      <c r="AW67" s="212"/>
      <c r="AX67" s="212"/>
      <c r="AY67" s="212"/>
      <c r="AZ67" s="200" t="str">
        <f>IF(VLOOKUP(B66,無償化名簿!$A$17:$R$66,8)=0,"",VLOOKUP(B66,無償化名簿!$A$17:$R$66,8))</f>
        <v/>
      </c>
      <c r="BA67" s="200"/>
      <c r="BB67" s="200"/>
      <c r="BC67" s="200" t="s">
        <v>7</v>
      </c>
      <c r="BD67" s="200"/>
      <c r="BE67" s="20" t="s">
        <v>42</v>
      </c>
      <c r="BF67" s="226"/>
      <c r="BG67" s="205"/>
      <c r="BH67" s="205"/>
      <c r="BI67" s="205"/>
      <c r="BJ67" s="205"/>
      <c r="BK67" s="205"/>
      <c r="BL67" s="205"/>
      <c r="BM67" s="205"/>
      <c r="BN67" s="205"/>
      <c r="BO67" s="205"/>
      <c r="BP67" s="205"/>
      <c r="BQ67" s="205"/>
      <c r="BR67" s="205"/>
      <c r="BS67" s="205"/>
      <c r="BT67" s="206"/>
      <c r="BU67" s="205"/>
      <c r="BV67" s="205"/>
      <c r="BW67" s="205"/>
      <c r="BX67" s="205"/>
      <c r="BY67" s="205"/>
      <c r="BZ67" s="205"/>
      <c r="CA67" s="205"/>
      <c r="CB67" s="205"/>
      <c r="CC67" s="205"/>
      <c r="CD67" s="205"/>
      <c r="CE67" s="205"/>
      <c r="CF67" s="205"/>
      <c r="CG67" s="205"/>
      <c r="CH67" s="200"/>
      <c r="CI67" s="209"/>
      <c r="CJ67" s="1"/>
      <c r="CK67" s="200"/>
      <c r="CL67" s="200"/>
      <c r="CM67" s="200"/>
      <c r="CN67" s="1"/>
      <c r="CO67" s="200"/>
      <c r="CP67" s="200"/>
      <c r="CQ67" s="200"/>
      <c r="CR67" s="200"/>
      <c r="CS67" s="200"/>
      <c r="CT67" s="200"/>
      <c r="CU67" s="201"/>
      <c r="CV67" s="200" t="str">
        <f>IF(DG67="","□","☑")</f>
        <v>☑</v>
      </c>
      <c r="CW67" s="200"/>
      <c r="CX67" s="1" t="s">
        <v>100</v>
      </c>
      <c r="CY67" s="1"/>
      <c r="CZ67" s="1"/>
      <c r="DA67" s="1"/>
      <c r="DB67" s="1"/>
      <c r="DC67" s="1"/>
      <c r="DD67" s="1"/>
      <c r="DE67" s="1"/>
      <c r="DF67" s="1"/>
      <c r="DG67" s="200" t="b">
        <f>IF(VLOOKUP(B66,無償化名簿!$A$17:$R$66,16)=0,"",VLOOKUP(B66,無償化名簿!$A$17:$R$66,16))</f>
        <v>0</v>
      </c>
      <c r="DH67" s="200"/>
      <c r="DI67" s="200"/>
      <c r="DJ67" s="1" t="s">
        <v>101</v>
      </c>
      <c r="DK67" s="1"/>
      <c r="DL67" s="1" t="s">
        <v>102</v>
      </c>
      <c r="DM67" s="1"/>
    </row>
    <row r="68" spans="1:117">
      <c r="A68" s="1"/>
      <c r="B68" s="217"/>
      <c r="C68" s="227"/>
      <c r="D68" s="217"/>
      <c r="E68" s="218"/>
      <c r="F68" s="218"/>
      <c r="G68" s="218"/>
      <c r="H68" s="218"/>
      <c r="I68" s="218"/>
      <c r="J68" s="218"/>
      <c r="K68" s="218"/>
      <c r="L68" s="218"/>
      <c r="M68" s="218"/>
      <c r="N68" s="218"/>
      <c r="O68" s="218"/>
      <c r="P68" s="227"/>
      <c r="Q68" s="217"/>
      <c r="R68" s="218"/>
      <c r="S68" s="218"/>
      <c r="T68" s="218"/>
      <c r="U68" s="218"/>
      <c r="V68" s="218"/>
      <c r="W68" s="218"/>
      <c r="X68" s="218"/>
      <c r="Y68" s="218"/>
      <c r="Z68" s="218"/>
      <c r="AA68" s="218"/>
      <c r="AB68" s="218"/>
      <c r="AC68" s="218"/>
      <c r="AD68" s="218"/>
      <c r="AE68" s="227"/>
      <c r="AF68" s="214" t="s">
        <v>33</v>
      </c>
      <c r="AG68" s="215"/>
      <c r="AH68" s="216" t="s">
        <v>22</v>
      </c>
      <c r="AI68" s="216"/>
      <c r="AJ68" s="216"/>
      <c r="AK68" s="216"/>
      <c r="AL68" s="216"/>
      <c r="AM68" s="216"/>
      <c r="AN68" s="216"/>
      <c r="AO68" s="213" t="str">
        <f>IF(AZ68="","□","☑")</f>
        <v>□</v>
      </c>
      <c r="AP68" s="200"/>
      <c r="AQ68" s="216" t="s">
        <v>89</v>
      </c>
      <c r="AR68" s="216"/>
      <c r="AS68" s="216"/>
      <c r="AT68" s="216"/>
      <c r="AU68" s="216"/>
      <c r="AV68" s="216"/>
      <c r="AW68" s="216"/>
      <c r="AX68" s="216"/>
      <c r="AY68" s="216"/>
      <c r="AZ68" s="218" t="str">
        <f>IF(VLOOKUP(B66,無償化名簿!$A$17:$R$66,9)=0,"",VLOOKUP(B66,無償化名簿!$A$17:$R$66,9))</f>
        <v/>
      </c>
      <c r="BA68" s="218"/>
      <c r="BB68" s="218"/>
      <c r="BC68" s="218" t="s">
        <v>7</v>
      </c>
      <c r="BD68" s="218"/>
      <c r="BE68" s="21" t="s">
        <v>42</v>
      </c>
      <c r="BF68" s="219" t="e">
        <f>MIN(BF66,BU66)</f>
        <v>#N/A</v>
      </c>
      <c r="BG68" s="220"/>
      <c r="BH68" s="220"/>
      <c r="BI68" s="220"/>
      <c r="BJ68" s="220"/>
      <c r="BK68" s="220"/>
      <c r="BL68" s="220"/>
      <c r="BM68" s="220"/>
      <c r="BN68" s="220"/>
      <c r="BO68" s="220"/>
      <c r="BP68" s="220"/>
      <c r="BQ68" s="220"/>
      <c r="BR68" s="220"/>
      <c r="BS68" s="220"/>
      <c r="BT68" s="220"/>
      <c r="BU68" s="220"/>
      <c r="BV68" s="220"/>
      <c r="BW68" s="220"/>
      <c r="BX68" s="220"/>
      <c r="BY68" s="220"/>
      <c r="BZ68" s="220"/>
      <c r="CA68" s="220"/>
      <c r="CB68" s="220"/>
      <c r="CC68" s="220"/>
      <c r="CD68" s="220"/>
      <c r="CE68" s="220"/>
      <c r="CF68" s="220"/>
      <c r="CG68" s="220"/>
      <c r="CH68" s="221" t="s">
        <v>5</v>
      </c>
      <c r="CI68" s="222"/>
      <c r="CJ68" s="1"/>
      <c r="CK68" s="200"/>
      <c r="CL68" s="200"/>
      <c r="CM68" s="200"/>
      <c r="CN68" s="1"/>
      <c r="CO68" s="200"/>
      <c r="CP68" s="200"/>
      <c r="CQ68" s="200"/>
      <c r="CR68" s="200"/>
      <c r="CS68" s="200"/>
      <c r="CT68" s="200"/>
      <c r="CU68" s="201"/>
      <c r="CV68" s="267" t="str">
        <f>IF(DG68="","□","☑")</f>
        <v>□</v>
      </c>
      <c r="CW68" s="267"/>
      <c r="CX68" s="1" t="s">
        <v>103</v>
      </c>
      <c r="CY68" s="1"/>
      <c r="CZ68" s="1"/>
      <c r="DA68" s="1"/>
      <c r="DB68" s="1"/>
      <c r="DC68" s="1"/>
      <c r="DD68" s="1"/>
      <c r="DE68" s="1"/>
      <c r="DF68" s="1"/>
      <c r="DG68" s="200" t="str">
        <f>IF(VLOOKUP(B66,無償化名簿!$A$17:$R$66,17)=0,"",VLOOKUP(B66,無償化名簿!$A$17:$R$66,17))</f>
        <v/>
      </c>
      <c r="DH68" s="200"/>
      <c r="DI68" s="200"/>
      <c r="DJ68" s="1" t="s">
        <v>101</v>
      </c>
      <c r="DK68" s="1"/>
      <c r="DL68" s="1" t="s">
        <v>102</v>
      </c>
      <c r="DM68" s="1"/>
    </row>
    <row r="69" spans="1:117">
      <c r="A69" s="1"/>
      <c r="B69" s="224">
        <v>21</v>
      </c>
      <c r="C69" s="208"/>
      <c r="D69" s="228">
        <f>VLOOKUP(B69,無償化名簿!$A$17:$R$66,3)</f>
        <v>0</v>
      </c>
      <c r="E69" s="207"/>
      <c r="F69" s="207"/>
      <c r="G69" s="207"/>
      <c r="H69" s="207"/>
      <c r="I69" s="207"/>
      <c r="J69" s="207"/>
      <c r="K69" s="207"/>
      <c r="L69" s="207"/>
      <c r="M69" s="207"/>
      <c r="N69" s="207"/>
      <c r="O69" s="207"/>
      <c r="P69" s="208"/>
      <c r="Q69" s="224">
        <f>VLOOKUP(B69,無償化名簿!$A$17:$R$66,2)</f>
        <v>0</v>
      </c>
      <c r="R69" s="207"/>
      <c r="S69" s="207"/>
      <c r="T69" s="207"/>
      <c r="U69" s="207"/>
      <c r="V69" s="207"/>
      <c r="W69" s="207"/>
      <c r="X69" s="207"/>
      <c r="Y69" s="207"/>
      <c r="Z69" s="207"/>
      <c r="AA69" s="207"/>
      <c r="AB69" s="207"/>
      <c r="AC69" s="207"/>
      <c r="AD69" s="207"/>
      <c r="AE69" s="208"/>
      <c r="AF69" s="229" t="s">
        <v>62</v>
      </c>
      <c r="AG69" s="230"/>
      <c r="AH69" s="223" t="s">
        <v>21</v>
      </c>
      <c r="AI69" s="223"/>
      <c r="AJ69" s="223"/>
      <c r="AK69" s="223"/>
      <c r="AL69" s="223"/>
      <c r="AM69" s="223"/>
      <c r="AN69" s="223"/>
      <c r="AO69" s="224" t="str">
        <f>IF(AND(AO70="□",AO71="□"),"☑","□")</f>
        <v>☑</v>
      </c>
      <c r="AP69" s="207"/>
      <c r="AQ69" s="223" t="s">
        <v>41</v>
      </c>
      <c r="AR69" s="223"/>
      <c r="AS69" s="223"/>
      <c r="AT69" s="223"/>
      <c r="AU69" s="207"/>
      <c r="AV69" s="207"/>
      <c r="AW69" s="207"/>
      <c r="AX69" s="207"/>
      <c r="AY69" s="207"/>
      <c r="AZ69" s="207"/>
      <c r="BA69" s="207"/>
      <c r="BB69" s="207"/>
      <c r="BC69" s="207"/>
      <c r="BD69" s="207"/>
      <c r="BE69" s="208"/>
      <c r="BF69" s="225">
        <f>VLOOKUP(B69,無償化名簿!$A$17:$R$66,11)-VLOOKUP(B69,無償化名簿!$A$17:$R$66,15)</f>
        <v>0</v>
      </c>
      <c r="BG69" s="203"/>
      <c r="BH69" s="203"/>
      <c r="BI69" s="203"/>
      <c r="BJ69" s="203"/>
      <c r="BK69" s="203"/>
      <c r="BL69" s="203"/>
      <c r="BM69" s="203"/>
      <c r="BN69" s="203"/>
      <c r="BO69" s="203"/>
      <c r="BP69" s="203"/>
      <c r="BQ69" s="203"/>
      <c r="BR69" s="203"/>
      <c r="BS69" s="203" t="s">
        <v>5</v>
      </c>
      <c r="BT69" s="204"/>
      <c r="BU69" s="203" t="e">
        <f>IF(CO69&gt;7,0,IF(CV69="☑",CQ69,IF(CV70="☑",CS69,IF(CV71="☑",CU69))))</f>
        <v>#N/A</v>
      </c>
      <c r="BV69" s="203"/>
      <c r="BW69" s="203"/>
      <c r="BX69" s="203"/>
      <c r="BY69" s="203"/>
      <c r="BZ69" s="203"/>
      <c r="CA69" s="203"/>
      <c r="CB69" s="203"/>
      <c r="CC69" s="203"/>
      <c r="CD69" s="203"/>
      <c r="CE69" s="203"/>
      <c r="CF69" s="203"/>
      <c r="CG69" s="203"/>
      <c r="CH69" s="207" t="s">
        <v>5</v>
      </c>
      <c r="CI69" s="208"/>
      <c r="CJ69" s="1"/>
      <c r="CK69" s="200" t="e">
        <f>BF71</f>
        <v>#N/A</v>
      </c>
      <c r="CL69" s="200"/>
      <c r="CM69" s="200"/>
      <c r="CN69" s="1"/>
      <c r="CO69" s="200">
        <f>DATEDIF(D69,$CQ$4,"Y")</f>
        <v>0</v>
      </c>
      <c r="CP69" s="200"/>
      <c r="CQ69" s="200">
        <f>IF(CO69&lt;3,42000,37000)</f>
        <v>42000</v>
      </c>
      <c r="CR69" s="200"/>
      <c r="CS69" s="200" t="e">
        <f>ROUNDDOWN(CQ69*($CQ$205-DG70+1)/$CQ$205,-1)</f>
        <v>#N/A</v>
      </c>
      <c r="CT69" s="200"/>
      <c r="CU69" s="201" t="e">
        <f>ROUNDDOWN(CQ69*DG71/$CQ$205,-1)</f>
        <v>#VALUE!</v>
      </c>
      <c r="CV69" s="200" t="str">
        <f>IF(AND(CV70="□",CV71="□"),"☑","□")</f>
        <v>□</v>
      </c>
      <c r="CW69" s="200"/>
      <c r="CX69" s="1" t="s">
        <v>104</v>
      </c>
      <c r="CY69" s="1"/>
      <c r="CZ69" s="1"/>
      <c r="DA69" s="1"/>
      <c r="DB69" s="1"/>
      <c r="DC69" s="1"/>
      <c r="DD69" s="1"/>
      <c r="DE69" s="1"/>
      <c r="DF69" s="1"/>
      <c r="DG69" s="1"/>
      <c r="DH69" s="1"/>
      <c r="DI69" s="1"/>
      <c r="DJ69" s="1"/>
      <c r="DK69" s="1"/>
      <c r="DL69" s="1"/>
      <c r="DM69" s="1"/>
    </row>
    <row r="70" spans="1:117">
      <c r="A70" s="1"/>
      <c r="B70" s="213"/>
      <c r="C70" s="209"/>
      <c r="D70" s="213"/>
      <c r="E70" s="200"/>
      <c r="F70" s="200"/>
      <c r="G70" s="200"/>
      <c r="H70" s="200"/>
      <c r="I70" s="200"/>
      <c r="J70" s="200"/>
      <c r="K70" s="200"/>
      <c r="L70" s="200"/>
      <c r="M70" s="200"/>
      <c r="N70" s="200"/>
      <c r="O70" s="200"/>
      <c r="P70" s="209"/>
      <c r="Q70" s="213"/>
      <c r="R70" s="200"/>
      <c r="S70" s="200"/>
      <c r="T70" s="200"/>
      <c r="U70" s="200"/>
      <c r="V70" s="200"/>
      <c r="W70" s="200"/>
      <c r="X70" s="200"/>
      <c r="Y70" s="200"/>
      <c r="Z70" s="200"/>
      <c r="AA70" s="200"/>
      <c r="AB70" s="200"/>
      <c r="AC70" s="200"/>
      <c r="AD70" s="200"/>
      <c r="AE70" s="209"/>
      <c r="AF70" s="210" t="s">
        <v>33</v>
      </c>
      <c r="AG70" s="211"/>
      <c r="AH70" s="212" t="s">
        <v>23</v>
      </c>
      <c r="AI70" s="212"/>
      <c r="AJ70" s="212"/>
      <c r="AK70" s="212"/>
      <c r="AL70" s="212"/>
      <c r="AM70" s="212"/>
      <c r="AN70" s="212"/>
      <c r="AO70" s="213" t="str">
        <f>IF(AZ70="","□","☑")</f>
        <v>□</v>
      </c>
      <c r="AP70" s="200"/>
      <c r="AQ70" s="212" t="s">
        <v>30</v>
      </c>
      <c r="AR70" s="212"/>
      <c r="AS70" s="212"/>
      <c r="AT70" s="212"/>
      <c r="AU70" s="212"/>
      <c r="AV70" s="212"/>
      <c r="AW70" s="212"/>
      <c r="AX70" s="212"/>
      <c r="AY70" s="212"/>
      <c r="AZ70" s="200" t="str">
        <f>IF(VLOOKUP(B69,無償化名簿!$A$17:$R$66,8)=0,"",VLOOKUP(B69,無償化名簿!$A$17:$R$66,8))</f>
        <v/>
      </c>
      <c r="BA70" s="200"/>
      <c r="BB70" s="200"/>
      <c r="BC70" s="200" t="s">
        <v>7</v>
      </c>
      <c r="BD70" s="200"/>
      <c r="BE70" s="20" t="s">
        <v>42</v>
      </c>
      <c r="BF70" s="226"/>
      <c r="BG70" s="205"/>
      <c r="BH70" s="205"/>
      <c r="BI70" s="205"/>
      <c r="BJ70" s="205"/>
      <c r="BK70" s="205"/>
      <c r="BL70" s="205"/>
      <c r="BM70" s="205"/>
      <c r="BN70" s="205"/>
      <c r="BO70" s="205"/>
      <c r="BP70" s="205"/>
      <c r="BQ70" s="205"/>
      <c r="BR70" s="205"/>
      <c r="BS70" s="205"/>
      <c r="BT70" s="206"/>
      <c r="BU70" s="205"/>
      <c r="BV70" s="205"/>
      <c r="BW70" s="205"/>
      <c r="BX70" s="205"/>
      <c r="BY70" s="205"/>
      <c r="BZ70" s="205"/>
      <c r="CA70" s="205"/>
      <c r="CB70" s="205"/>
      <c r="CC70" s="205"/>
      <c r="CD70" s="205"/>
      <c r="CE70" s="205"/>
      <c r="CF70" s="205"/>
      <c r="CG70" s="205"/>
      <c r="CH70" s="200"/>
      <c r="CI70" s="209"/>
      <c r="CJ70" s="1"/>
      <c r="CK70" s="200"/>
      <c r="CL70" s="200"/>
      <c r="CM70" s="200"/>
      <c r="CN70" s="1"/>
      <c r="CO70" s="200"/>
      <c r="CP70" s="200"/>
      <c r="CQ70" s="200"/>
      <c r="CR70" s="200"/>
      <c r="CS70" s="200"/>
      <c r="CT70" s="200"/>
      <c r="CU70" s="201"/>
      <c r="CV70" s="200" t="str">
        <f>IF(DG70="","□","☑")</f>
        <v>☑</v>
      </c>
      <c r="CW70" s="200"/>
      <c r="CX70" s="1" t="s">
        <v>100</v>
      </c>
      <c r="CY70" s="1"/>
      <c r="CZ70" s="1"/>
      <c r="DA70" s="1"/>
      <c r="DB70" s="1"/>
      <c r="DC70" s="1"/>
      <c r="DD70" s="1"/>
      <c r="DE70" s="1"/>
      <c r="DF70" s="1"/>
      <c r="DG70" s="200" t="b">
        <f>IF(VLOOKUP(B69,無償化名簿!$A$17:$R$66,16)=0,"",VLOOKUP(B69,無償化名簿!$A$17:$R$66,16))</f>
        <v>0</v>
      </c>
      <c r="DH70" s="200"/>
      <c r="DI70" s="200"/>
      <c r="DJ70" s="1" t="s">
        <v>101</v>
      </c>
      <c r="DK70" s="1"/>
      <c r="DL70" s="1" t="s">
        <v>102</v>
      </c>
      <c r="DM70" s="1"/>
    </row>
    <row r="71" spans="1:117">
      <c r="A71" s="1"/>
      <c r="B71" s="217"/>
      <c r="C71" s="227"/>
      <c r="D71" s="217"/>
      <c r="E71" s="218"/>
      <c r="F71" s="218"/>
      <c r="G71" s="218"/>
      <c r="H71" s="218"/>
      <c r="I71" s="218"/>
      <c r="J71" s="218"/>
      <c r="K71" s="218"/>
      <c r="L71" s="218"/>
      <c r="M71" s="218"/>
      <c r="N71" s="218"/>
      <c r="O71" s="218"/>
      <c r="P71" s="227"/>
      <c r="Q71" s="217"/>
      <c r="R71" s="218"/>
      <c r="S71" s="218"/>
      <c r="T71" s="218"/>
      <c r="U71" s="218"/>
      <c r="V71" s="218"/>
      <c r="W71" s="218"/>
      <c r="X71" s="218"/>
      <c r="Y71" s="218"/>
      <c r="Z71" s="218"/>
      <c r="AA71" s="218"/>
      <c r="AB71" s="218"/>
      <c r="AC71" s="218"/>
      <c r="AD71" s="218"/>
      <c r="AE71" s="227"/>
      <c r="AF71" s="214" t="s">
        <v>33</v>
      </c>
      <c r="AG71" s="215"/>
      <c r="AH71" s="216" t="s">
        <v>22</v>
      </c>
      <c r="AI71" s="216"/>
      <c r="AJ71" s="216"/>
      <c r="AK71" s="216"/>
      <c r="AL71" s="216"/>
      <c r="AM71" s="216"/>
      <c r="AN71" s="216"/>
      <c r="AO71" s="213" t="str">
        <f>IF(AZ71="","□","☑")</f>
        <v>□</v>
      </c>
      <c r="AP71" s="200"/>
      <c r="AQ71" s="216" t="s">
        <v>89</v>
      </c>
      <c r="AR71" s="216"/>
      <c r="AS71" s="216"/>
      <c r="AT71" s="216"/>
      <c r="AU71" s="216"/>
      <c r="AV71" s="216"/>
      <c r="AW71" s="216"/>
      <c r="AX71" s="216"/>
      <c r="AY71" s="216"/>
      <c r="AZ71" s="218" t="str">
        <f>IF(VLOOKUP(B69,無償化名簿!$A$17:$R$66,9)=0,"",VLOOKUP(B69,無償化名簿!$A$17:$R$66,9))</f>
        <v/>
      </c>
      <c r="BA71" s="218"/>
      <c r="BB71" s="218"/>
      <c r="BC71" s="218" t="s">
        <v>7</v>
      </c>
      <c r="BD71" s="218"/>
      <c r="BE71" s="21" t="s">
        <v>42</v>
      </c>
      <c r="BF71" s="219" t="e">
        <f>MIN(BF69,BU69)</f>
        <v>#N/A</v>
      </c>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1" t="s">
        <v>5</v>
      </c>
      <c r="CI71" s="222"/>
      <c r="CJ71" s="1"/>
      <c r="CK71" s="200"/>
      <c r="CL71" s="200"/>
      <c r="CM71" s="200"/>
      <c r="CN71" s="1"/>
      <c r="CO71" s="200"/>
      <c r="CP71" s="200"/>
      <c r="CQ71" s="200"/>
      <c r="CR71" s="200"/>
      <c r="CS71" s="200"/>
      <c r="CT71" s="200"/>
      <c r="CU71" s="201"/>
      <c r="CV71" s="267" t="str">
        <f>IF(DG71="","□","☑")</f>
        <v>□</v>
      </c>
      <c r="CW71" s="267"/>
      <c r="CX71" s="1" t="s">
        <v>103</v>
      </c>
      <c r="CY71" s="1"/>
      <c r="CZ71" s="1"/>
      <c r="DA71" s="1"/>
      <c r="DB71" s="1"/>
      <c r="DC71" s="1"/>
      <c r="DD71" s="1"/>
      <c r="DE71" s="1"/>
      <c r="DF71" s="1"/>
      <c r="DG71" s="200" t="str">
        <f>IF(VLOOKUP(B69,無償化名簿!$A$17:$R$66,17)=0,"",VLOOKUP(B69,無償化名簿!$A$17:$R$66,17))</f>
        <v/>
      </c>
      <c r="DH71" s="200"/>
      <c r="DI71" s="200"/>
      <c r="DJ71" s="1" t="s">
        <v>101</v>
      </c>
      <c r="DK71" s="1"/>
      <c r="DL71" s="1" t="s">
        <v>102</v>
      </c>
      <c r="DM71" s="1"/>
    </row>
    <row r="72" spans="1:117">
      <c r="A72" s="1"/>
      <c r="B72" s="224">
        <v>22</v>
      </c>
      <c r="C72" s="208"/>
      <c r="D72" s="228">
        <f>VLOOKUP(B72,無償化名簿!$A$17:$R$66,3)</f>
        <v>0</v>
      </c>
      <c r="E72" s="207"/>
      <c r="F72" s="207"/>
      <c r="G72" s="207"/>
      <c r="H72" s="207"/>
      <c r="I72" s="207"/>
      <c r="J72" s="207"/>
      <c r="K72" s="207"/>
      <c r="L72" s="207"/>
      <c r="M72" s="207"/>
      <c r="N72" s="207"/>
      <c r="O72" s="207"/>
      <c r="P72" s="208"/>
      <c r="Q72" s="224">
        <f>VLOOKUP(B72,無償化名簿!$A$17:$R$66,2)</f>
        <v>0</v>
      </c>
      <c r="R72" s="207"/>
      <c r="S72" s="207"/>
      <c r="T72" s="207"/>
      <c r="U72" s="207"/>
      <c r="V72" s="207"/>
      <c r="W72" s="207"/>
      <c r="X72" s="207"/>
      <c r="Y72" s="207"/>
      <c r="Z72" s="207"/>
      <c r="AA72" s="207"/>
      <c r="AB72" s="207"/>
      <c r="AC72" s="207"/>
      <c r="AD72" s="207"/>
      <c r="AE72" s="208"/>
      <c r="AF72" s="229" t="s">
        <v>62</v>
      </c>
      <c r="AG72" s="230"/>
      <c r="AH72" s="223" t="s">
        <v>21</v>
      </c>
      <c r="AI72" s="223"/>
      <c r="AJ72" s="223"/>
      <c r="AK72" s="223"/>
      <c r="AL72" s="223"/>
      <c r="AM72" s="223"/>
      <c r="AN72" s="223"/>
      <c r="AO72" s="224" t="str">
        <f>IF(AND(AO73="□",AO74="□"),"☑","□")</f>
        <v>☑</v>
      </c>
      <c r="AP72" s="207"/>
      <c r="AQ72" s="223" t="s">
        <v>41</v>
      </c>
      <c r="AR72" s="223"/>
      <c r="AS72" s="223"/>
      <c r="AT72" s="223"/>
      <c r="AU72" s="207"/>
      <c r="AV72" s="207"/>
      <c r="AW72" s="207"/>
      <c r="AX72" s="207"/>
      <c r="AY72" s="207"/>
      <c r="AZ72" s="207"/>
      <c r="BA72" s="207"/>
      <c r="BB72" s="207"/>
      <c r="BC72" s="207"/>
      <c r="BD72" s="207"/>
      <c r="BE72" s="208"/>
      <c r="BF72" s="225">
        <f>VLOOKUP(B72,無償化名簿!$A$17:$R$66,11)-VLOOKUP(B72,無償化名簿!$A$17:$R$66,15)</f>
        <v>0</v>
      </c>
      <c r="BG72" s="203"/>
      <c r="BH72" s="203"/>
      <c r="BI72" s="203"/>
      <c r="BJ72" s="203"/>
      <c r="BK72" s="203"/>
      <c r="BL72" s="203"/>
      <c r="BM72" s="203"/>
      <c r="BN72" s="203"/>
      <c r="BO72" s="203"/>
      <c r="BP72" s="203"/>
      <c r="BQ72" s="203"/>
      <c r="BR72" s="203"/>
      <c r="BS72" s="203" t="s">
        <v>5</v>
      </c>
      <c r="BT72" s="204"/>
      <c r="BU72" s="203" t="e">
        <f>IF(CO72&gt;7,0,IF(CV72="☑",CQ72,IF(CV73="☑",CS72,IF(CV74="☑",CU72))))</f>
        <v>#N/A</v>
      </c>
      <c r="BV72" s="203"/>
      <c r="BW72" s="203"/>
      <c r="BX72" s="203"/>
      <c r="BY72" s="203"/>
      <c r="BZ72" s="203"/>
      <c r="CA72" s="203"/>
      <c r="CB72" s="203"/>
      <c r="CC72" s="203"/>
      <c r="CD72" s="203"/>
      <c r="CE72" s="203"/>
      <c r="CF72" s="203"/>
      <c r="CG72" s="203"/>
      <c r="CH72" s="207" t="s">
        <v>5</v>
      </c>
      <c r="CI72" s="208"/>
      <c r="CJ72" s="1"/>
      <c r="CK72" s="200" t="e">
        <f>BF74</f>
        <v>#N/A</v>
      </c>
      <c r="CL72" s="200"/>
      <c r="CM72" s="200"/>
      <c r="CN72" s="1"/>
      <c r="CO72" s="200">
        <f>DATEDIF(D72,$CQ$4,"Y")</f>
        <v>0</v>
      </c>
      <c r="CP72" s="200"/>
      <c r="CQ72" s="200">
        <f>IF(CO72&lt;3,42000,37000)</f>
        <v>42000</v>
      </c>
      <c r="CR72" s="200"/>
      <c r="CS72" s="200" t="e">
        <f>ROUNDDOWN(CQ72*($CQ$205-DG73+1)/$CQ$205,-1)</f>
        <v>#N/A</v>
      </c>
      <c r="CT72" s="200"/>
      <c r="CU72" s="201" t="e">
        <f>ROUNDDOWN(CQ72*DG74/$CQ$205,-1)</f>
        <v>#VALUE!</v>
      </c>
      <c r="CV72" s="200" t="str">
        <f>IF(AND(CV73="□",CV74="□"),"☑","□")</f>
        <v>□</v>
      </c>
      <c r="CW72" s="200"/>
      <c r="CX72" s="1" t="s">
        <v>104</v>
      </c>
      <c r="CY72" s="1"/>
      <c r="CZ72" s="1"/>
      <c r="DA72" s="1"/>
      <c r="DB72" s="1"/>
      <c r="DC72" s="1"/>
      <c r="DD72" s="1"/>
      <c r="DE72" s="1"/>
      <c r="DF72" s="1"/>
      <c r="DG72" s="1"/>
      <c r="DH72" s="1"/>
      <c r="DI72" s="1"/>
      <c r="DJ72" s="1"/>
      <c r="DK72" s="1"/>
      <c r="DL72" s="1"/>
      <c r="DM72" s="1"/>
    </row>
    <row r="73" spans="1:117">
      <c r="A73" s="1"/>
      <c r="B73" s="213"/>
      <c r="C73" s="209"/>
      <c r="D73" s="213"/>
      <c r="E73" s="200"/>
      <c r="F73" s="200"/>
      <c r="G73" s="200"/>
      <c r="H73" s="200"/>
      <c r="I73" s="200"/>
      <c r="J73" s="200"/>
      <c r="K73" s="200"/>
      <c r="L73" s="200"/>
      <c r="M73" s="200"/>
      <c r="N73" s="200"/>
      <c r="O73" s="200"/>
      <c r="P73" s="209"/>
      <c r="Q73" s="213"/>
      <c r="R73" s="200"/>
      <c r="S73" s="200"/>
      <c r="T73" s="200"/>
      <c r="U73" s="200"/>
      <c r="V73" s="200"/>
      <c r="W73" s="200"/>
      <c r="X73" s="200"/>
      <c r="Y73" s="200"/>
      <c r="Z73" s="200"/>
      <c r="AA73" s="200"/>
      <c r="AB73" s="200"/>
      <c r="AC73" s="200"/>
      <c r="AD73" s="200"/>
      <c r="AE73" s="209"/>
      <c r="AF73" s="210" t="s">
        <v>33</v>
      </c>
      <c r="AG73" s="211"/>
      <c r="AH73" s="212" t="s">
        <v>23</v>
      </c>
      <c r="AI73" s="212"/>
      <c r="AJ73" s="212"/>
      <c r="AK73" s="212"/>
      <c r="AL73" s="212"/>
      <c r="AM73" s="212"/>
      <c r="AN73" s="212"/>
      <c r="AO73" s="213" t="str">
        <f>IF(AZ73="","□","☑")</f>
        <v>□</v>
      </c>
      <c r="AP73" s="200"/>
      <c r="AQ73" s="212" t="s">
        <v>30</v>
      </c>
      <c r="AR73" s="212"/>
      <c r="AS73" s="212"/>
      <c r="AT73" s="212"/>
      <c r="AU73" s="212"/>
      <c r="AV73" s="212"/>
      <c r="AW73" s="212"/>
      <c r="AX73" s="212"/>
      <c r="AY73" s="212"/>
      <c r="AZ73" s="200" t="str">
        <f>IF(VLOOKUP(B72,無償化名簿!$A$17:$R$66,8)=0,"",VLOOKUP(B72,無償化名簿!$A$17:$R$66,8))</f>
        <v/>
      </c>
      <c r="BA73" s="200"/>
      <c r="BB73" s="200"/>
      <c r="BC73" s="200" t="s">
        <v>7</v>
      </c>
      <c r="BD73" s="200"/>
      <c r="BE73" s="20" t="s">
        <v>42</v>
      </c>
      <c r="BF73" s="226"/>
      <c r="BG73" s="205"/>
      <c r="BH73" s="205"/>
      <c r="BI73" s="205"/>
      <c r="BJ73" s="205"/>
      <c r="BK73" s="205"/>
      <c r="BL73" s="205"/>
      <c r="BM73" s="205"/>
      <c r="BN73" s="205"/>
      <c r="BO73" s="205"/>
      <c r="BP73" s="205"/>
      <c r="BQ73" s="205"/>
      <c r="BR73" s="205"/>
      <c r="BS73" s="205"/>
      <c r="BT73" s="206"/>
      <c r="BU73" s="205"/>
      <c r="BV73" s="205"/>
      <c r="BW73" s="205"/>
      <c r="BX73" s="205"/>
      <c r="BY73" s="205"/>
      <c r="BZ73" s="205"/>
      <c r="CA73" s="205"/>
      <c r="CB73" s="205"/>
      <c r="CC73" s="205"/>
      <c r="CD73" s="205"/>
      <c r="CE73" s="205"/>
      <c r="CF73" s="205"/>
      <c r="CG73" s="205"/>
      <c r="CH73" s="200"/>
      <c r="CI73" s="209"/>
      <c r="CJ73" s="1"/>
      <c r="CK73" s="200"/>
      <c r="CL73" s="200"/>
      <c r="CM73" s="200"/>
      <c r="CN73" s="1"/>
      <c r="CO73" s="200"/>
      <c r="CP73" s="200"/>
      <c r="CQ73" s="200"/>
      <c r="CR73" s="200"/>
      <c r="CS73" s="200"/>
      <c r="CT73" s="200"/>
      <c r="CU73" s="201"/>
      <c r="CV73" s="200" t="str">
        <f>IF(DG73="","□","☑")</f>
        <v>☑</v>
      </c>
      <c r="CW73" s="200"/>
      <c r="CX73" s="1" t="s">
        <v>100</v>
      </c>
      <c r="CY73" s="1"/>
      <c r="CZ73" s="1"/>
      <c r="DA73" s="1"/>
      <c r="DB73" s="1"/>
      <c r="DC73" s="1"/>
      <c r="DD73" s="1"/>
      <c r="DE73" s="1"/>
      <c r="DF73" s="1"/>
      <c r="DG73" s="200" t="b">
        <f>IF(VLOOKUP(B72,無償化名簿!$A$17:$R$66,16)=0,"",VLOOKUP(B72,無償化名簿!$A$17:$R$66,16))</f>
        <v>0</v>
      </c>
      <c r="DH73" s="200"/>
      <c r="DI73" s="200"/>
      <c r="DJ73" s="1" t="s">
        <v>101</v>
      </c>
      <c r="DK73" s="1"/>
      <c r="DL73" s="1" t="s">
        <v>102</v>
      </c>
      <c r="DM73" s="1"/>
    </row>
    <row r="74" spans="1:117">
      <c r="A74" s="1"/>
      <c r="B74" s="217"/>
      <c r="C74" s="227"/>
      <c r="D74" s="217"/>
      <c r="E74" s="218"/>
      <c r="F74" s="218"/>
      <c r="G74" s="218"/>
      <c r="H74" s="218"/>
      <c r="I74" s="218"/>
      <c r="J74" s="218"/>
      <c r="K74" s="218"/>
      <c r="L74" s="218"/>
      <c r="M74" s="218"/>
      <c r="N74" s="218"/>
      <c r="O74" s="218"/>
      <c r="P74" s="227"/>
      <c r="Q74" s="217"/>
      <c r="R74" s="218"/>
      <c r="S74" s="218"/>
      <c r="T74" s="218"/>
      <c r="U74" s="218"/>
      <c r="V74" s="218"/>
      <c r="W74" s="218"/>
      <c r="X74" s="218"/>
      <c r="Y74" s="218"/>
      <c r="Z74" s="218"/>
      <c r="AA74" s="218"/>
      <c r="AB74" s="218"/>
      <c r="AC74" s="218"/>
      <c r="AD74" s="218"/>
      <c r="AE74" s="227"/>
      <c r="AF74" s="214" t="s">
        <v>33</v>
      </c>
      <c r="AG74" s="215"/>
      <c r="AH74" s="216" t="s">
        <v>22</v>
      </c>
      <c r="AI74" s="216"/>
      <c r="AJ74" s="216"/>
      <c r="AK74" s="216"/>
      <c r="AL74" s="216"/>
      <c r="AM74" s="216"/>
      <c r="AN74" s="216"/>
      <c r="AO74" s="213" t="str">
        <f>IF(AZ74="","□","☑")</f>
        <v>□</v>
      </c>
      <c r="AP74" s="200"/>
      <c r="AQ74" s="216" t="s">
        <v>89</v>
      </c>
      <c r="AR74" s="216"/>
      <c r="AS74" s="216"/>
      <c r="AT74" s="216"/>
      <c r="AU74" s="216"/>
      <c r="AV74" s="216"/>
      <c r="AW74" s="216"/>
      <c r="AX74" s="216"/>
      <c r="AY74" s="216"/>
      <c r="AZ74" s="218" t="str">
        <f>IF(VLOOKUP(B72,無償化名簿!$A$17:$R$66,9)=0,"",VLOOKUP(B72,無償化名簿!$A$17:$R$66,9))</f>
        <v/>
      </c>
      <c r="BA74" s="218"/>
      <c r="BB74" s="218"/>
      <c r="BC74" s="218" t="s">
        <v>7</v>
      </c>
      <c r="BD74" s="218"/>
      <c r="BE74" s="21" t="s">
        <v>42</v>
      </c>
      <c r="BF74" s="219" t="e">
        <f>MIN(BF72,BU72)</f>
        <v>#N/A</v>
      </c>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1" t="s">
        <v>5</v>
      </c>
      <c r="CI74" s="222"/>
      <c r="CJ74" s="1"/>
      <c r="CK74" s="200"/>
      <c r="CL74" s="200"/>
      <c r="CM74" s="200"/>
      <c r="CN74" s="1"/>
      <c r="CO74" s="200"/>
      <c r="CP74" s="200"/>
      <c r="CQ74" s="200"/>
      <c r="CR74" s="200"/>
      <c r="CS74" s="200"/>
      <c r="CT74" s="200"/>
      <c r="CU74" s="201"/>
      <c r="CV74" s="267" t="str">
        <f>IF(DG74="","□","☑")</f>
        <v>□</v>
      </c>
      <c r="CW74" s="267"/>
      <c r="CX74" s="1" t="s">
        <v>103</v>
      </c>
      <c r="CY74" s="1"/>
      <c r="CZ74" s="1"/>
      <c r="DA74" s="1"/>
      <c r="DB74" s="1"/>
      <c r="DC74" s="1"/>
      <c r="DD74" s="1"/>
      <c r="DE74" s="1"/>
      <c r="DF74" s="1"/>
      <c r="DG74" s="200" t="str">
        <f>IF(VLOOKUP(B72,無償化名簿!$A$17:$R$66,17)=0,"",VLOOKUP(B72,無償化名簿!$A$17:$R$66,17))</f>
        <v/>
      </c>
      <c r="DH74" s="200"/>
      <c r="DI74" s="200"/>
      <c r="DJ74" s="1" t="s">
        <v>101</v>
      </c>
      <c r="DK74" s="1"/>
      <c r="DL74" s="1" t="s">
        <v>102</v>
      </c>
      <c r="DM74" s="1"/>
    </row>
    <row r="75" spans="1:117">
      <c r="A75" s="1"/>
      <c r="B75" s="224">
        <v>23</v>
      </c>
      <c r="C75" s="208"/>
      <c r="D75" s="228">
        <f>VLOOKUP(B75,無償化名簿!$A$17:$R$66,3)</f>
        <v>0</v>
      </c>
      <c r="E75" s="207"/>
      <c r="F75" s="207"/>
      <c r="G75" s="207"/>
      <c r="H75" s="207"/>
      <c r="I75" s="207"/>
      <c r="J75" s="207"/>
      <c r="K75" s="207"/>
      <c r="L75" s="207"/>
      <c r="M75" s="207"/>
      <c r="N75" s="207"/>
      <c r="O75" s="207"/>
      <c r="P75" s="208"/>
      <c r="Q75" s="224">
        <f>VLOOKUP(B75,無償化名簿!$A$17:$R$66,2)</f>
        <v>0</v>
      </c>
      <c r="R75" s="207"/>
      <c r="S75" s="207"/>
      <c r="T75" s="207"/>
      <c r="U75" s="207"/>
      <c r="V75" s="207"/>
      <c r="W75" s="207"/>
      <c r="X75" s="207"/>
      <c r="Y75" s="207"/>
      <c r="Z75" s="207"/>
      <c r="AA75" s="207"/>
      <c r="AB75" s="207"/>
      <c r="AC75" s="207"/>
      <c r="AD75" s="207"/>
      <c r="AE75" s="208"/>
      <c r="AF75" s="229" t="s">
        <v>62</v>
      </c>
      <c r="AG75" s="230"/>
      <c r="AH75" s="223" t="s">
        <v>21</v>
      </c>
      <c r="AI75" s="223"/>
      <c r="AJ75" s="223"/>
      <c r="AK75" s="223"/>
      <c r="AL75" s="223"/>
      <c r="AM75" s="223"/>
      <c r="AN75" s="223"/>
      <c r="AO75" s="224" t="str">
        <f>IF(AND(AO76="□",AO77="□"),"☑","□")</f>
        <v>☑</v>
      </c>
      <c r="AP75" s="207"/>
      <c r="AQ75" s="223" t="s">
        <v>41</v>
      </c>
      <c r="AR75" s="223"/>
      <c r="AS75" s="223"/>
      <c r="AT75" s="223"/>
      <c r="AU75" s="207"/>
      <c r="AV75" s="207"/>
      <c r="AW75" s="207"/>
      <c r="AX75" s="207"/>
      <c r="AY75" s="207"/>
      <c r="AZ75" s="207"/>
      <c r="BA75" s="207"/>
      <c r="BB75" s="207"/>
      <c r="BC75" s="207"/>
      <c r="BD75" s="207"/>
      <c r="BE75" s="208"/>
      <c r="BF75" s="225">
        <f>VLOOKUP(B75,無償化名簿!$A$17:$R$66,11)-VLOOKUP(B75,無償化名簿!$A$17:$R$66,15)</f>
        <v>0</v>
      </c>
      <c r="BG75" s="203"/>
      <c r="BH75" s="203"/>
      <c r="BI75" s="203"/>
      <c r="BJ75" s="203"/>
      <c r="BK75" s="203"/>
      <c r="BL75" s="203"/>
      <c r="BM75" s="203"/>
      <c r="BN75" s="203"/>
      <c r="BO75" s="203"/>
      <c r="BP75" s="203"/>
      <c r="BQ75" s="203"/>
      <c r="BR75" s="203"/>
      <c r="BS75" s="203" t="s">
        <v>5</v>
      </c>
      <c r="BT75" s="204"/>
      <c r="BU75" s="203" t="e">
        <f>IF(CO75&gt;7,0,IF(CV75="☑",CQ75,IF(CV76="☑",CS75,IF(CV77="☑",CU75))))</f>
        <v>#N/A</v>
      </c>
      <c r="BV75" s="203"/>
      <c r="BW75" s="203"/>
      <c r="BX75" s="203"/>
      <c r="BY75" s="203"/>
      <c r="BZ75" s="203"/>
      <c r="CA75" s="203"/>
      <c r="CB75" s="203"/>
      <c r="CC75" s="203"/>
      <c r="CD75" s="203"/>
      <c r="CE75" s="203"/>
      <c r="CF75" s="203"/>
      <c r="CG75" s="203"/>
      <c r="CH75" s="207" t="s">
        <v>5</v>
      </c>
      <c r="CI75" s="208"/>
      <c r="CJ75" s="1"/>
      <c r="CK75" s="200" t="e">
        <f>BF77</f>
        <v>#N/A</v>
      </c>
      <c r="CL75" s="200"/>
      <c r="CM75" s="200"/>
      <c r="CN75" s="1"/>
      <c r="CO75" s="200">
        <f>DATEDIF(D75,$CQ$4,"Y")</f>
        <v>0</v>
      </c>
      <c r="CP75" s="200"/>
      <c r="CQ75" s="200">
        <f>IF(CO75&lt;3,42000,37000)</f>
        <v>42000</v>
      </c>
      <c r="CR75" s="200"/>
      <c r="CS75" s="200" t="e">
        <f>ROUNDDOWN(CQ75*($CQ$205-DG76+1)/$CQ$205,-1)</f>
        <v>#N/A</v>
      </c>
      <c r="CT75" s="200"/>
      <c r="CU75" s="201" t="e">
        <f>ROUNDDOWN(CQ75*DG77/$CQ$205,-1)</f>
        <v>#VALUE!</v>
      </c>
      <c r="CV75" s="200" t="str">
        <f>IF(AND(CV76="□",CV77="□"),"☑","□")</f>
        <v>□</v>
      </c>
      <c r="CW75" s="200"/>
      <c r="CX75" s="1" t="s">
        <v>104</v>
      </c>
      <c r="CY75" s="1"/>
      <c r="CZ75" s="1"/>
      <c r="DA75" s="1"/>
      <c r="DB75" s="1"/>
      <c r="DC75" s="1"/>
      <c r="DD75" s="1"/>
      <c r="DE75" s="1"/>
      <c r="DF75" s="1"/>
      <c r="DG75" s="1"/>
      <c r="DH75" s="1"/>
      <c r="DI75" s="1"/>
      <c r="DJ75" s="1"/>
      <c r="DK75" s="1"/>
      <c r="DL75" s="1"/>
      <c r="DM75" s="1"/>
    </row>
    <row r="76" spans="1:117">
      <c r="A76" s="1"/>
      <c r="B76" s="213"/>
      <c r="C76" s="209"/>
      <c r="D76" s="213"/>
      <c r="E76" s="200"/>
      <c r="F76" s="200"/>
      <c r="G76" s="200"/>
      <c r="H76" s="200"/>
      <c r="I76" s="200"/>
      <c r="J76" s="200"/>
      <c r="K76" s="200"/>
      <c r="L76" s="200"/>
      <c r="M76" s="200"/>
      <c r="N76" s="200"/>
      <c r="O76" s="200"/>
      <c r="P76" s="209"/>
      <c r="Q76" s="213"/>
      <c r="R76" s="200"/>
      <c r="S76" s="200"/>
      <c r="T76" s="200"/>
      <c r="U76" s="200"/>
      <c r="V76" s="200"/>
      <c r="W76" s="200"/>
      <c r="X76" s="200"/>
      <c r="Y76" s="200"/>
      <c r="Z76" s="200"/>
      <c r="AA76" s="200"/>
      <c r="AB76" s="200"/>
      <c r="AC76" s="200"/>
      <c r="AD76" s="200"/>
      <c r="AE76" s="209"/>
      <c r="AF76" s="210" t="s">
        <v>33</v>
      </c>
      <c r="AG76" s="211"/>
      <c r="AH76" s="212" t="s">
        <v>23</v>
      </c>
      <c r="AI76" s="212"/>
      <c r="AJ76" s="212"/>
      <c r="AK76" s="212"/>
      <c r="AL76" s="212"/>
      <c r="AM76" s="212"/>
      <c r="AN76" s="212"/>
      <c r="AO76" s="213" t="str">
        <f>IF(AZ76="","□","☑")</f>
        <v>□</v>
      </c>
      <c r="AP76" s="200"/>
      <c r="AQ76" s="212" t="s">
        <v>30</v>
      </c>
      <c r="AR76" s="212"/>
      <c r="AS76" s="212"/>
      <c r="AT76" s="212"/>
      <c r="AU76" s="212"/>
      <c r="AV76" s="212"/>
      <c r="AW76" s="212"/>
      <c r="AX76" s="212"/>
      <c r="AY76" s="212"/>
      <c r="AZ76" s="200" t="str">
        <f>IF(VLOOKUP(B75,無償化名簿!$A$17:$R$66,8)=0,"",VLOOKUP(B75,無償化名簿!$A$17:$R$66,8))</f>
        <v/>
      </c>
      <c r="BA76" s="200"/>
      <c r="BB76" s="200"/>
      <c r="BC76" s="200" t="s">
        <v>7</v>
      </c>
      <c r="BD76" s="200"/>
      <c r="BE76" s="20" t="s">
        <v>42</v>
      </c>
      <c r="BF76" s="226"/>
      <c r="BG76" s="205"/>
      <c r="BH76" s="205"/>
      <c r="BI76" s="205"/>
      <c r="BJ76" s="205"/>
      <c r="BK76" s="205"/>
      <c r="BL76" s="205"/>
      <c r="BM76" s="205"/>
      <c r="BN76" s="205"/>
      <c r="BO76" s="205"/>
      <c r="BP76" s="205"/>
      <c r="BQ76" s="205"/>
      <c r="BR76" s="205"/>
      <c r="BS76" s="205"/>
      <c r="BT76" s="206"/>
      <c r="BU76" s="205"/>
      <c r="BV76" s="205"/>
      <c r="BW76" s="205"/>
      <c r="BX76" s="205"/>
      <c r="BY76" s="205"/>
      <c r="BZ76" s="205"/>
      <c r="CA76" s="205"/>
      <c r="CB76" s="205"/>
      <c r="CC76" s="205"/>
      <c r="CD76" s="205"/>
      <c r="CE76" s="205"/>
      <c r="CF76" s="205"/>
      <c r="CG76" s="205"/>
      <c r="CH76" s="200"/>
      <c r="CI76" s="209"/>
      <c r="CJ76" s="1"/>
      <c r="CK76" s="200"/>
      <c r="CL76" s="200"/>
      <c r="CM76" s="200"/>
      <c r="CN76" s="1"/>
      <c r="CO76" s="200"/>
      <c r="CP76" s="200"/>
      <c r="CQ76" s="200"/>
      <c r="CR76" s="200"/>
      <c r="CS76" s="200"/>
      <c r="CT76" s="200"/>
      <c r="CU76" s="201"/>
      <c r="CV76" s="200" t="str">
        <f>IF(DG76="","□","☑")</f>
        <v>☑</v>
      </c>
      <c r="CW76" s="200"/>
      <c r="CX76" s="1" t="s">
        <v>100</v>
      </c>
      <c r="CY76" s="1"/>
      <c r="CZ76" s="1"/>
      <c r="DA76" s="1"/>
      <c r="DB76" s="1"/>
      <c r="DC76" s="1"/>
      <c r="DD76" s="1"/>
      <c r="DE76" s="1"/>
      <c r="DF76" s="1"/>
      <c r="DG76" s="200" t="b">
        <f>IF(VLOOKUP(B75,無償化名簿!$A$17:$R$66,16)=0,"",VLOOKUP(B75,無償化名簿!$A$17:$R$66,16))</f>
        <v>0</v>
      </c>
      <c r="DH76" s="200"/>
      <c r="DI76" s="200"/>
      <c r="DJ76" s="1" t="s">
        <v>101</v>
      </c>
      <c r="DK76" s="1"/>
      <c r="DL76" s="1" t="s">
        <v>102</v>
      </c>
      <c r="DM76" s="1"/>
    </row>
    <row r="77" spans="1:117">
      <c r="A77" s="1"/>
      <c r="B77" s="217"/>
      <c r="C77" s="227"/>
      <c r="D77" s="217"/>
      <c r="E77" s="218"/>
      <c r="F77" s="218"/>
      <c r="G77" s="218"/>
      <c r="H77" s="218"/>
      <c r="I77" s="218"/>
      <c r="J77" s="218"/>
      <c r="K77" s="218"/>
      <c r="L77" s="218"/>
      <c r="M77" s="218"/>
      <c r="N77" s="218"/>
      <c r="O77" s="218"/>
      <c r="P77" s="227"/>
      <c r="Q77" s="217"/>
      <c r="R77" s="218"/>
      <c r="S77" s="218"/>
      <c r="T77" s="218"/>
      <c r="U77" s="218"/>
      <c r="V77" s="218"/>
      <c r="W77" s="218"/>
      <c r="X77" s="218"/>
      <c r="Y77" s="218"/>
      <c r="Z77" s="218"/>
      <c r="AA77" s="218"/>
      <c r="AB77" s="218"/>
      <c r="AC77" s="218"/>
      <c r="AD77" s="218"/>
      <c r="AE77" s="227"/>
      <c r="AF77" s="214" t="s">
        <v>33</v>
      </c>
      <c r="AG77" s="215"/>
      <c r="AH77" s="216" t="s">
        <v>22</v>
      </c>
      <c r="AI77" s="216"/>
      <c r="AJ77" s="216"/>
      <c r="AK77" s="216"/>
      <c r="AL77" s="216"/>
      <c r="AM77" s="216"/>
      <c r="AN77" s="216"/>
      <c r="AO77" s="213" t="str">
        <f>IF(AZ77="","□","☑")</f>
        <v>□</v>
      </c>
      <c r="AP77" s="200"/>
      <c r="AQ77" s="216" t="s">
        <v>89</v>
      </c>
      <c r="AR77" s="216"/>
      <c r="AS77" s="216"/>
      <c r="AT77" s="216"/>
      <c r="AU77" s="216"/>
      <c r="AV77" s="216"/>
      <c r="AW77" s="216"/>
      <c r="AX77" s="216"/>
      <c r="AY77" s="216"/>
      <c r="AZ77" s="218" t="str">
        <f>IF(VLOOKUP(B75,無償化名簿!$A$17:$R$66,9)=0,"",VLOOKUP(B75,無償化名簿!$A$17:$R$66,9))</f>
        <v/>
      </c>
      <c r="BA77" s="218"/>
      <c r="BB77" s="218"/>
      <c r="BC77" s="218" t="s">
        <v>7</v>
      </c>
      <c r="BD77" s="218"/>
      <c r="BE77" s="21" t="s">
        <v>42</v>
      </c>
      <c r="BF77" s="219" t="e">
        <f>MIN(BF75,BU75)</f>
        <v>#N/A</v>
      </c>
      <c r="BG77" s="220"/>
      <c r="BH77" s="220"/>
      <c r="BI77" s="220"/>
      <c r="BJ77" s="220"/>
      <c r="BK77" s="220"/>
      <c r="BL77" s="220"/>
      <c r="BM77" s="220"/>
      <c r="BN77" s="220"/>
      <c r="BO77" s="220"/>
      <c r="BP77" s="220"/>
      <c r="BQ77" s="220"/>
      <c r="BR77" s="220"/>
      <c r="BS77" s="220"/>
      <c r="BT77" s="220"/>
      <c r="BU77" s="220"/>
      <c r="BV77" s="220"/>
      <c r="BW77" s="220"/>
      <c r="BX77" s="220"/>
      <c r="BY77" s="220"/>
      <c r="BZ77" s="220"/>
      <c r="CA77" s="220"/>
      <c r="CB77" s="220"/>
      <c r="CC77" s="220"/>
      <c r="CD77" s="220"/>
      <c r="CE77" s="220"/>
      <c r="CF77" s="220"/>
      <c r="CG77" s="220"/>
      <c r="CH77" s="221" t="s">
        <v>5</v>
      </c>
      <c r="CI77" s="222"/>
      <c r="CJ77" s="1"/>
      <c r="CK77" s="200"/>
      <c r="CL77" s="200"/>
      <c r="CM77" s="200"/>
      <c r="CN77" s="1"/>
      <c r="CO77" s="200"/>
      <c r="CP77" s="200"/>
      <c r="CQ77" s="200"/>
      <c r="CR77" s="200"/>
      <c r="CS77" s="200"/>
      <c r="CT77" s="200"/>
      <c r="CU77" s="201"/>
      <c r="CV77" s="267" t="str">
        <f>IF(DG77="","□","☑")</f>
        <v>□</v>
      </c>
      <c r="CW77" s="267"/>
      <c r="CX77" s="1" t="s">
        <v>103</v>
      </c>
      <c r="CY77" s="1"/>
      <c r="CZ77" s="1"/>
      <c r="DA77" s="1"/>
      <c r="DB77" s="1"/>
      <c r="DC77" s="1"/>
      <c r="DD77" s="1"/>
      <c r="DE77" s="1"/>
      <c r="DF77" s="1"/>
      <c r="DG77" s="200" t="str">
        <f>IF(VLOOKUP(B75,無償化名簿!$A$17:$R$66,17)=0,"",VLOOKUP(B75,無償化名簿!$A$17:$R$66,17))</f>
        <v/>
      </c>
      <c r="DH77" s="200"/>
      <c r="DI77" s="200"/>
      <c r="DJ77" s="1" t="s">
        <v>101</v>
      </c>
      <c r="DK77" s="1"/>
      <c r="DL77" s="1" t="s">
        <v>102</v>
      </c>
      <c r="DM77" s="1"/>
    </row>
    <row r="78" spans="1:117">
      <c r="A78" s="1"/>
      <c r="B78" s="224">
        <v>24</v>
      </c>
      <c r="C78" s="208"/>
      <c r="D78" s="228">
        <f>VLOOKUP(B78,無償化名簿!$A$17:$R$66,3)</f>
        <v>0</v>
      </c>
      <c r="E78" s="207"/>
      <c r="F78" s="207"/>
      <c r="G78" s="207"/>
      <c r="H78" s="207"/>
      <c r="I78" s="207"/>
      <c r="J78" s="207"/>
      <c r="K78" s="207"/>
      <c r="L78" s="207"/>
      <c r="M78" s="207"/>
      <c r="N78" s="207"/>
      <c r="O78" s="207"/>
      <c r="P78" s="208"/>
      <c r="Q78" s="224">
        <f>VLOOKUP(B78,無償化名簿!$A$17:$R$66,2)</f>
        <v>0</v>
      </c>
      <c r="R78" s="207"/>
      <c r="S78" s="207"/>
      <c r="T78" s="207"/>
      <c r="U78" s="207"/>
      <c r="V78" s="207"/>
      <c r="W78" s="207"/>
      <c r="X78" s="207"/>
      <c r="Y78" s="207"/>
      <c r="Z78" s="207"/>
      <c r="AA78" s="207"/>
      <c r="AB78" s="207"/>
      <c r="AC78" s="207"/>
      <c r="AD78" s="207"/>
      <c r="AE78" s="208"/>
      <c r="AF78" s="229" t="s">
        <v>62</v>
      </c>
      <c r="AG78" s="230"/>
      <c r="AH78" s="223" t="s">
        <v>21</v>
      </c>
      <c r="AI78" s="223"/>
      <c r="AJ78" s="223"/>
      <c r="AK78" s="223"/>
      <c r="AL78" s="223"/>
      <c r="AM78" s="223"/>
      <c r="AN78" s="223"/>
      <c r="AO78" s="224" t="str">
        <f>IF(AND(AO79="□",AO80="□"),"☑","□")</f>
        <v>☑</v>
      </c>
      <c r="AP78" s="207"/>
      <c r="AQ78" s="223" t="s">
        <v>41</v>
      </c>
      <c r="AR78" s="223"/>
      <c r="AS78" s="223"/>
      <c r="AT78" s="223"/>
      <c r="AU78" s="207"/>
      <c r="AV78" s="207"/>
      <c r="AW78" s="207"/>
      <c r="AX78" s="207"/>
      <c r="AY78" s="207"/>
      <c r="AZ78" s="207"/>
      <c r="BA78" s="207"/>
      <c r="BB78" s="207"/>
      <c r="BC78" s="207"/>
      <c r="BD78" s="207"/>
      <c r="BE78" s="208"/>
      <c r="BF78" s="225">
        <f>VLOOKUP(B78,無償化名簿!$A$17:$R$66,11)-VLOOKUP(B78,無償化名簿!$A$17:$R$66,15)</f>
        <v>0</v>
      </c>
      <c r="BG78" s="203"/>
      <c r="BH78" s="203"/>
      <c r="BI78" s="203"/>
      <c r="BJ78" s="203"/>
      <c r="BK78" s="203"/>
      <c r="BL78" s="203"/>
      <c r="BM78" s="203"/>
      <c r="BN78" s="203"/>
      <c r="BO78" s="203"/>
      <c r="BP78" s="203"/>
      <c r="BQ78" s="203"/>
      <c r="BR78" s="203"/>
      <c r="BS78" s="203" t="s">
        <v>5</v>
      </c>
      <c r="BT78" s="204"/>
      <c r="BU78" s="203" t="e">
        <f>IF(CO78&gt;7,0,IF(CV78="☑",CQ78,IF(CV79="☑",CS78,IF(CV80="☑",CU78))))</f>
        <v>#N/A</v>
      </c>
      <c r="BV78" s="203"/>
      <c r="BW78" s="203"/>
      <c r="BX78" s="203"/>
      <c r="BY78" s="203"/>
      <c r="BZ78" s="203"/>
      <c r="CA78" s="203"/>
      <c r="CB78" s="203"/>
      <c r="CC78" s="203"/>
      <c r="CD78" s="203"/>
      <c r="CE78" s="203"/>
      <c r="CF78" s="203"/>
      <c r="CG78" s="203"/>
      <c r="CH78" s="207" t="s">
        <v>5</v>
      </c>
      <c r="CI78" s="208"/>
      <c r="CJ78" s="1"/>
      <c r="CK78" s="200" t="e">
        <f>BF80</f>
        <v>#N/A</v>
      </c>
      <c r="CL78" s="200"/>
      <c r="CM78" s="200"/>
      <c r="CN78" s="1"/>
      <c r="CO78" s="200">
        <f>DATEDIF(D78,$CQ$4,"Y")</f>
        <v>0</v>
      </c>
      <c r="CP78" s="200"/>
      <c r="CQ78" s="200">
        <f>IF(CO78&lt;3,42000,37000)</f>
        <v>42000</v>
      </c>
      <c r="CR78" s="200"/>
      <c r="CS78" s="200" t="e">
        <f>ROUNDDOWN(CQ78*($CQ$205-DG79+1)/$CQ$205,-1)</f>
        <v>#N/A</v>
      </c>
      <c r="CT78" s="200"/>
      <c r="CU78" s="201" t="e">
        <f>ROUNDDOWN(CQ78*DG80/$CQ$205,-1)</f>
        <v>#VALUE!</v>
      </c>
      <c r="CV78" s="200" t="str">
        <f>IF(AND(CV79="□",CV80="□"),"☑","□")</f>
        <v>□</v>
      </c>
      <c r="CW78" s="200"/>
      <c r="CX78" s="1" t="s">
        <v>104</v>
      </c>
      <c r="CY78" s="1"/>
      <c r="CZ78" s="1"/>
      <c r="DA78" s="1"/>
      <c r="DB78" s="1"/>
      <c r="DC78" s="1"/>
      <c r="DD78" s="1"/>
      <c r="DE78" s="1"/>
      <c r="DF78" s="1"/>
      <c r="DG78" s="1"/>
      <c r="DH78" s="1"/>
      <c r="DI78" s="1"/>
      <c r="DJ78" s="1"/>
      <c r="DK78" s="1"/>
      <c r="DL78" s="1"/>
      <c r="DM78" s="1"/>
    </row>
    <row r="79" spans="1:117">
      <c r="A79" s="1"/>
      <c r="B79" s="213"/>
      <c r="C79" s="209"/>
      <c r="D79" s="213"/>
      <c r="E79" s="200"/>
      <c r="F79" s="200"/>
      <c r="G79" s="200"/>
      <c r="H79" s="200"/>
      <c r="I79" s="200"/>
      <c r="J79" s="200"/>
      <c r="K79" s="200"/>
      <c r="L79" s="200"/>
      <c r="M79" s="200"/>
      <c r="N79" s="200"/>
      <c r="O79" s="200"/>
      <c r="P79" s="209"/>
      <c r="Q79" s="213"/>
      <c r="R79" s="200"/>
      <c r="S79" s="200"/>
      <c r="T79" s="200"/>
      <c r="U79" s="200"/>
      <c r="V79" s="200"/>
      <c r="W79" s="200"/>
      <c r="X79" s="200"/>
      <c r="Y79" s="200"/>
      <c r="Z79" s="200"/>
      <c r="AA79" s="200"/>
      <c r="AB79" s="200"/>
      <c r="AC79" s="200"/>
      <c r="AD79" s="200"/>
      <c r="AE79" s="209"/>
      <c r="AF79" s="210" t="s">
        <v>33</v>
      </c>
      <c r="AG79" s="211"/>
      <c r="AH79" s="212" t="s">
        <v>23</v>
      </c>
      <c r="AI79" s="212"/>
      <c r="AJ79" s="212"/>
      <c r="AK79" s="212"/>
      <c r="AL79" s="212"/>
      <c r="AM79" s="212"/>
      <c r="AN79" s="212"/>
      <c r="AO79" s="213" t="str">
        <f>IF(AZ79="","□","☑")</f>
        <v>□</v>
      </c>
      <c r="AP79" s="200"/>
      <c r="AQ79" s="212" t="s">
        <v>30</v>
      </c>
      <c r="AR79" s="212"/>
      <c r="AS79" s="212"/>
      <c r="AT79" s="212"/>
      <c r="AU79" s="212"/>
      <c r="AV79" s="212"/>
      <c r="AW79" s="212"/>
      <c r="AX79" s="212"/>
      <c r="AY79" s="212"/>
      <c r="AZ79" s="200" t="str">
        <f>IF(VLOOKUP(B78,無償化名簿!$A$17:$R$66,8)=0,"",VLOOKUP(B78,無償化名簿!$A$17:$R$66,8))</f>
        <v/>
      </c>
      <c r="BA79" s="200"/>
      <c r="BB79" s="200"/>
      <c r="BC79" s="200" t="s">
        <v>7</v>
      </c>
      <c r="BD79" s="200"/>
      <c r="BE79" s="20" t="s">
        <v>42</v>
      </c>
      <c r="BF79" s="226"/>
      <c r="BG79" s="205"/>
      <c r="BH79" s="205"/>
      <c r="BI79" s="205"/>
      <c r="BJ79" s="205"/>
      <c r="BK79" s="205"/>
      <c r="BL79" s="205"/>
      <c r="BM79" s="205"/>
      <c r="BN79" s="205"/>
      <c r="BO79" s="205"/>
      <c r="BP79" s="205"/>
      <c r="BQ79" s="205"/>
      <c r="BR79" s="205"/>
      <c r="BS79" s="205"/>
      <c r="BT79" s="206"/>
      <c r="BU79" s="205"/>
      <c r="BV79" s="205"/>
      <c r="BW79" s="205"/>
      <c r="BX79" s="205"/>
      <c r="BY79" s="205"/>
      <c r="BZ79" s="205"/>
      <c r="CA79" s="205"/>
      <c r="CB79" s="205"/>
      <c r="CC79" s="205"/>
      <c r="CD79" s="205"/>
      <c r="CE79" s="205"/>
      <c r="CF79" s="205"/>
      <c r="CG79" s="205"/>
      <c r="CH79" s="200"/>
      <c r="CI79" s="209"/>
      <c r="CJ79" s="1"/>
      <c r="CK79" s="200"/>
      <c r="CL79" s="200"/>
      <c r="CM79" s="200"/>
      <c r="CN79" s="1"/>
      <c r="CO79" s="200"/>
      <c r="CP79" s="200"/>
      <c r="CQ79" s="200"/>
      <c r="CR79" s="200"/>
      <c r="CS79" s="200"/>
      <c r="CT79" s="200"/>
      <c r="CU79" s="201"/>
      <c r="CV79" s="200" t="str">
        <f>IF(DG79="","□","☑")</f>
        <v>☑</v>
      </c>
      <c r="CW79" s="200"/>
      <c r="CX79" s="1" t="s">
        <v>100</v>
      </c>
      <c r="CY79" s="1"/>
      <c r="CZ79" s="1"/>
      <c r="DA79" s="1"/>
      <c r="DB79" s="1"/>
      <c r="DC79" s="1"/>
      <c r="DD79" s="1"/>
      <c r="DE79" s="1"/>
      <c r="DF79" s="1"/>
      <c r="DG79" s="200" t="b">
        <f>IF(VLOOKUP(B78,無償化名簿!$A$17:$R$66,16)=0,"",VLOOKUP(B78,無償化名簿!$A$17:$R$66,16))</f>
        <v>0</v>
      </c>
      <c r="DH79" s="200"/>
      <c r="DI79" s="200"/>
      <c r="DJ79" s="1" t="s">
        <v>101</v>
      </c>
      <c r="DK79" s="1"/>
      <c r="DL79" s="1" t="s">
        <v>102</v>
      </c>
      <c r="DM79" s="1"/>
    </row>
    <row r="80" spans="1:117">
      <c r="A80" s="1"/>
      <c r="B80" s="217"/>
      <c r="C80" s="227"/>
      <c r="D80" s="217"/>
      <c r="E80" s="218"/>
      <c r="F80" s="218"/>
      <c r="G80" s="218"/>
      <c r="H80" s="218"/>
      <c r="I80" s="218"/>
      <c r="J80" s="218"/>
      <c r="K80" s="218"/>
      <c r="L80" s="218"/>
      <c r="M80" s="218"/>
      <c r="N80" s="218"/>
      <c r="O80" s="218"/>
      <c r="P80" s="227"/>
      <c r="Q80" s="217"/>
      <c r="R80" s="218"/>
      <c r="S80" s="218"/>
      <c r="T80" s="218"/>
      <c r="U80" s="218"/>
      <c r="V80" s="218"/>
      <c r="W80" s="218"/>
      <c r="X80" s="218"/>
      <c r="Y80" s="218"/>
      <c r="Z80" s="218"/>
      <c r="AA80" s="218"/>
      <c r="AB80" s="218"/>
      <c r="AC80" s="218"/>
      <c r="AD80" s="218"/>
      <c r="AE80" s="227"/>
      <c r="AF80" s="214" t="s">
        <v>33</v>
      </c>
      <c r="AG80" s="215"/>
      <c r="AH80" s="216" t="s">
        <v>22</v>
      </c>
      <c r="AI80" s="216"/>
      <c r="AJ80" s="216"/>
      <c r="AK80" s="216"/>
      <c r="AL80" s="216"/>
      <c r="AM80" s="216"/>
      <c r="AN80" s="216"/>
      <c r="AO80" s="217" t="str">
        <f>IF(AZ80="","□","☑")</f>
        <v>□</v>
      </c>
      <c r="AP80" s="218"/>
      <c r="AQ80" s="216" t="s">
        <v>89</v>
      </c>
      <c r="AR80" s="216"/>
      <c r="AS80" s="216"/>
      <c r="AT80" s="216"/>
      <c r="AU80" s="216"/>
      <c r="AV80" s="216"/>
      <c r="AW80" s="216"/>
      <c r="AX80" s="216"/>
      <c r="AY80" s="216"/>
      <c r="AZ80" s="218" t="str">
        <f>IF(VLOOKUP(B78,無償化名簿!$A$17:$R$66,9)=0,"",VLOOKUP(B78,無償化名簿!$A$17:$R$66,9))</f>
        <v/>
      </c>
      <c r="BA80" s="218"/>
      <c r="BB80" s="218"/>
      <c r="BC80" s="218" t="s">
        <v>7</v>
      </c>
      <c r="BD80" s="218"/>
      <c r="BE80" s="21" t="s">
        <v>42</v>
      </c>
      <c r="BF80" s="219" t="e">
        <f>MIN(BF78,BU78)</f>
        <v>#N/A</v>
      </c>
      <c r="BG80" s="220"/>
      <c r="BH80" s="220"/>
      <c r="BI80" s="220"/>
      <c r="BJ80" s="220"/>
      <c r="BK80" s="220"/>
      <c r="BL80" s="220"/>
      <c r="BM80" s="220"/>
      <c r="BN80" s="220"/>
      <c r="BO80" s="220"/>
      <c r="BP80" s="220"/>
      <c r="BQ80" s="220"/>
      <c r="BR80" s="220"/>
      <c r="BS80" s="220"/>
      <c r="BT80" s="220"/>
      <c r="BU80" s="220"/>
      <c r="BV80" s="220"/>
      <c r="BW80" s="220"/>
      <c r="BX80" s="220"/>
      <c r="BY80" s="220"/>
      <c r="BZ80" s="220"/>
      <c r="CA80" s="220"/>
      <c r="CB80" s="220"/>
      <c r="CC80" s="220"/>
      <c r="CD80" s="220"/>
      <c r="CE80" s="220"/>
      <c r="CF80" s="220"/>
      <c r="CG80" s="220"/>
      <c r="CH80" s="221" t="s">
        <v>5</v>
      </c>
      <c r="CI80" s="222"/>
      <c r="CJ80" s="1"/>
      <c r="CK80" s="200"/>
      <c r="CL80" s="200"/>
      <c r="CM80" s="200"/>
      <c r="CN80" s="1"/>
      <c r="CO80" s="200"/>
      <c r="CP80" s="200"/>
      <c r="CQ80" s="200"/>
      <c r="CR80" s="200"/>
      <c r="CS80" s="200"/>
      <c r="CT80" s="200"/>
      <c r="CU80" s="201"/>
      <c r="CV80" s="267" t="str">
        <f>IF(DG80="","□","☑")</f>
        <v>□</v>
      </c>
      <c r="CW80" s="267"/>
      <c r="CX80" s="1" t="s">
        <v>103</v>
      </c>
      <c r="CY80" s="1"/>
      <c r="CZ80" s="1"/>
      <c r="DA80" s="1"/>
      <c r="DB80" s="1"/>
      <c r="DC80" s="1"/>
      <c r="DD80" s="1"/>
      <c r="DE80" s="1"/>
      <c r="DF80" s="1"/>
      <c r="DG80" s="200" t="str">
        <f>IF(VLOOKUP(B78,無償化名簿!$A$17:$R$66,17)=0,"",VLOOKUP(B78,無償化名簿!$A$17:$R$66,17))</f>
        <v/>
      </c>
      <c r="DH80" s="200"/>
      <c r="DI80" s="200"/>
      <c r="DJ80" s="1" t="s">
        <v>101</v>
      </c>
      <c r="DK80" s="1"/>
      <c r="DL80" s="1" t="s">
        <v>102</v>
      </c>
      <c r="DM80" s="1"/>
    </row>
    <row r="81" spans="1:117">
      <c r="A81" s="10"/>
      <c r="B81" s="224">
        <v>25</v>
      </c>
      <c r="C81" s="208"/>
      <c r="D81" s="228">
        <f>VLOOKUP(B81,無償化名簿!$A$17:$R$66,3)</f>
        <v>0</v>
      </c>
      <c r="E81" s="207"/>
      <c r="F81" s="207"/>
      <c r="G81" s="207"/>
      <c r="H81" s="207"/>
      <c r="I81" s="207"/>
      <c r="J81" s="207"/>
      <c r="K81" s="207"/>
      <c r="L81" s="207"/>
      <c r="M81" s="207"/>
      <c r="N81" s="207"/>
      <c r="O81" s="207"/>
      <c r="P81" s="208"/>
      <c r="Q81" s="224">
        <f>VLOOKUP(B81,無償化名簿!$A$17:$R$66,2)</f>
        <v>0</v>
      </c>
      <c r="R81" s="207"/>
      <c r="S81" s="207"/>
      <c r="T81" s="207"/>
      <c r="U81" s="207"/>
      <c r="V81" s="207"/>
      <c r="W81" s="207"/>
      <c r="X81" s="207"/>
      <c r="Y81" s="207"/>
      <c r="Z81" s="207"/>
      <c r="AA81" s="207"/>
      <c r="AB81" s="207"/>
      <c r="AC81" s="207"/>
      <c r="AD81" s="207"/>
      <c r="AE81" s="208"/>
      <c r="AF81" s="229" t="s">
        <v>86</v>
      </c>
      <c r="AG81" s="230"/>
      <c r="AH81" s="223" t="s">
        <v>21</v>
      </c>
      <c r="AI81" s="223"/>
      <c r="AJ81" s="223"/>
      <c r="AK81" s="223"/>
      <c r="AL81" s="223"/>
      <c r="AM81" s="223"/>
      <c r="AN81" s="223"/>
      <c r="AO81" s="224" t="str">
        <f>IF(AND(AO82="□",AO83="□"),"☑","□")</f>
        <v>☑</v>
      </c>
      <c r="AP81" s="207"/>
      <c r="AQ81" s="223" t="s">
        <v>41</v>
      </c>
      <c r="AR81" s="223"/>
      <c r="AS81" s="223"/>
      <c r="AT81" s="223"/>
      <c r="AU81" s="207"/>
      <c r="AV81" s="207"/>
      <c r="AW81" s="207"/>
      <c r="AX81" s="207"/>
      <c r="AY81" s="207"/>
      <c r="AZ81" s="207"/>
      <c r="BA81" s="207"/>
      <c r="BB81" s="207"/>
      <c r="BC81" s="207"/>
      <c r="BD81" s="207"/>
      <c r="BE81" s="208"/>
      <c r="BF81" s="225">
        <f>VLOOKUP(B81,無償化名簿!$A$17:$R$66,11)-VLOOKUP(B81,無償化名簿!$A$17:$R$66,15)</f>
        <v>0</v>
      </c>
      <c r="BG81" s="203"/>
      <c r="BH81" s="203"/>
      <c r="BI81" s="203"/>
      <c r="BJ81" s="203"/>
      <c r="BK81" s="203"/>
      <c r="BL81" s="203"/>
      <c r="BM81" s="203"/>
      <c r="BN81" s="203"/>
      <c r="BO81" s="203"/>
      <c r="BP81" s="203"/>
      <c r="BQ81" s="203"/>
      <c r="BR81" s="203"/>
      <c r="BS81" s="203" t="s">
        <v>5</v>
      </c>
      <c r="BT81" s="204"/>
      <c r="BU81" s="203" t="e">
        <f>IF(CO81&gt;7,0,IF(CV81="☑",CQ81,IF(CV82="☑",CS81,IF(CV83="☑",CU81))))</f>
        <v>#N/A</v>
      </c>
      <c r="BV81" s="203"/>
      <c r="BW81" s="203"/>
      <c r="BX81" s="203"/>
      <c r="BY81" s="203"/>
      <c r="BZ81" s="203"/>
      <c r="CA81" s="203"/>
      <c r="CB81" s="203"/>
      <c r="CC81" s="203"/>
      <c r="CD81" s="203"/>
      <c r="CE81" s="203"/>
      <c r="CF81" s="203"/>
      <c r="CG81" s="203"/>
      <c r="CH81" s="207" t="s">
        <v>5</v>
      </c>
      <c r="CI81" s="208"/>
      <c r="CJ81" s="1"/>
      <c r="CK81" s="200" t="e">
        <f>BF83</f>
        <v>#N/A</v>
      </c>
      <c r="CL81" s="200"/>
      <c r="CM81" s="200"/>
      <c r="CN81" s="1"/>
      <c r="CO81" s="200">
        <f>DATEDIF(D81,$CQ$4,"Y")</f>
        <v>0</v>
      </c>
      <c r="CP81" s="200"/>
      <c r="CQ81" s="200">
        <f>IF(CO81&lt;3,42000,37000)</f>
        <v>42000</v>
      </c>
      <c r="CR81" s="200"/>
      <c r="CS81" s="200" t="e">
        <f>ROUNDDOWN(CQ81*($CQ$205-DG82+1)/$CQ$205,-1)</f>
        <v>#N/A</v>
      </c>
      <c r="CT81" s="200"/>
      <c r="CU81" s="201" t="e">
        <f>ROUNDDOWN(CQ81*DG83/$CQ$205,-1)</f>
        <v>#VALUE!</v>
      </c>
      <c r="CV81" s="200" t="str">
        <f>IF(AND(CV82="□",CV83="□"),"☑","□")</f>
        <v>□</v>
      </c>
      <c r="CW81" s="200"/>
      <c r="CX81" s="1" t="s">
        <v>104</v>
      </c>
      <c r="CY81" s="1"/>
      <c r="CZ81" s="1"/>
      <c r="DA81" s="1"/>
      <c r="DB81" s="1"/>
      <c r="DC81" s="1"/>
      <c r="DD81" s="1"/>
      <c r="DE81" s="1"/>
      <c r="DF81" s="1"/>
      <c r="DG81" s="1"/>
      <c r="DH81" s="1"/>
      <c r="DI81" s="1"/>
      <c r="DJ81" s="1"/>
      <c r="DK81" s="1"/>
      <c r="DL81" s="1"/>
      <c r="DM81" s="1"/>
    </row>
    <row r="82" spans="1:117">
      <c r="A82" s="13"/>
      <c r="B82" s="213"/>
      <c r="C82" s="209"/>
      <c r="D82" s="213"/>
      <c r="E82" s="200"/>
      <c r="F82" s="200"/>
      <c r="G82" s="200"/>
      <c r="H82" s="200"/>
      <c r="I82" s="200"/>
      <c r="J82" s="200"/>
      <c r="K82" s="200"/>
      <c r="L82" s="200"/>
      <c r="M82" s="200"/>
      <c r="N82" s="200"/>
      <c r="O82" s="200"/>
      <c r="P82" s="209"/>
      <c r="Q82" s="213"/>
      <c r="R82" s="200"/>
      <c r="S82" s="200"/>
      <c r="T82" s="200"/>
      <c r="U82" s="200"/>
      <c r="V82" s="200"/>
      <c r="W82" s="200"/>
      <c r="X82" s="200"/>
      <c r="Y82" s="200"/>
      <c r="Z82" s="200"/>
      <c r="AA82" s="200"/>
      <c r="AB82" s="200"/>
      <c r="AC82" s="200"/>
      <c r="AD82" s="200"/>
      <c r="AE82" s="209"/>
      <c r="AF82" s="210" t="s">
        <v>87</v>
      </c>
      <c r="AG82" s="211"/>
      <c r="AH82" s="212" t="s">
        <v>23</v>
      </c>
      <c r="AI82" s="212"/>
      <c r="AJ82" s="212"/>
      <c r="AK82" s="212"/>
      <c r="AL82" s="212"/>
      <c r="AM82" s="212"/>
      <c r="AN82" s="212"/>
      <c r="AO82" s="213" t="str">
        <f>IF(AZ82="","□","☑")</f>
        <v>□</v>
      </c>
      <c r="AP82" s="200"/>
      <c r="AQ82" s="212" t="s">
        <v>30</v>
      </c>
      <c r="AR82" s="212"/>
      <c r="AS82" s="212"/>
      <c r="AT82" s="212"/>
      <c r="AU82" s="212"/>
      <c r="AV82" s="212"/>
      <c r="AW82" s="212"/>
      <c r="AX82" s="212"/>
      <c r="AY82" s="212"/>
      <c r="AZ82" s="200" t="str">
        <f>IF(VLOOKUP(B81,無償化名簿!$A$17:$R$66,8)=0,"",VLOOKUP(B81,無償化名簿!$A$17:$R$66,8))</f>
        <v/>
      </c>
      <c r="BA82" s="200"/>
      <c r="BB82" s="200"/>
      <c r="BC82" s="200" t="s">
        <v>7</v>
      </c>
      <c r="BD82" s="200"/>
      <c r="BE82" s="20" t="s">
        <v>42</v>
      </c>
      <c r="BF82" s="226"/>
      <c r="BG82" s="205"/>
      <c r="BH82" s="205"/>
      <c r="BI82" s="205"/>
      <c r="BJ82" s="205"/>
      <c r="BK82" s="205"/>
      <c r="BL82" s="205"/>
      <c r="BM82" s="205"/>
      <c r="BN82" s="205"/>
      <c r="BO82" s="205"/>
      <c r="BP82" s="205"/>
      <c r="BQ82" s="205"/>
      <c r="BR82" s="205"/>
      <c r="BS82" s="205"/>
      <c r="BT82" s="206"/>
      <c r="BU82" s="205"/>
      <c r="BV82" s="205"/>
      <c r="BW82" s="205"/>
      <c r="BX82" s="205"/>
      <c r="BY82" s="205"/>
      <c r="BZ82" s="205"/>
      <c r="CA82" s="205"/>
      <c r="CB82" s="205"/>
      <c r="CC82" s="205"/>
      <c r="CD82" s="205"/>
      <c r="CE82" s="205"/>
      <c r="CF82" s="205"/>
      <c r="CG82" s="205"/>
      <c r="CH82" s="200"/>
      <c r="CI82" s="209"/>
      <c r="CJ82" s="1"/>
      <c r="CK82" s="200"/>
      <c r="CL82" s="200"/>
      <c r="CM82" s="200"/>
      <c r="CN82" s="1"/>
      <c r="CO82" s="200"/>
      <c r="CP82" s="200"/>
      <c r="CQ82" s="200"/>
      <c r="CR82" s="200"/>
      <c r="CS82" s="200"/>
      <c r="CT82" s="200"/>
      <c r="CU82" s="201"/>
      <c r="CV82" s="200" t="str">
        <f>IF(DG82="","□","☑")</f>
        <v>☑</v>
      </c>
      <c r="CW82" s="200"/>
      <c r="CX82" s="1" t="s">
        <v>100</v>
      </c>
      <c r="CY82" s="1"/>
      <c r="CZ82" s="1"/>
      <c r="DA82" s="1"/>
      <c r="DB82" s="1"/>
      <c r="DC82" s="1"/>
      <c r="DD82" s="1"/>
      <c r="DE82" s="1"/>
      <c r="DF82" s="1"/>
      <c r="DG82" s="200" t="b">
        <f>IF(VLOOKUP(B81,無償化名簿!$A$17:$R$66,16)=0,"",VLOOKUP(B81,無償化名簿!$A$17:$R$66,16))</f>
        <v>0</v>
      </c>
      <c r="DH82" s="200"/>
      <c r="DI82" s="200"/>
      <c r="DJ82" s="1" t="s">
        <v>101</v>
      </c>
      <c r="DK82" s="1"/>
      <c r="DL82" s="1" t="s">
        <v>102</v>
      </c>
      <c r="DM82" s="1"/>
    </row>
    <row r="83" spans="1:117">
      <c r="A83" s="10"/>
      <c r="B83" s="217"/>
      <c r="C83" s="227"/>
      <c r="D83" s="217"/>
      <c r="E83" s="218"/>
      <c r="F83" s="218"/>
      <c r="G83" s="218"/>
      <c r="H83" s="218"/>
      <c r="I83" s="218"/>
      <c r="J83" s="218"/>
      <c r="K83" s="218"/>
      <c r="L83" s="218"/>
      <c r="M83" s="218"/>
      <c r="N83" s="218"/>
      <c r="O83" s="218"/>
      <c r="P83" s="227"/>
      <c r="Q83" s="217"/>
      <c r="R83" s="218"/>
      <c r="S83" s="218"/>
      <c r="T83" s="218"/>
      <c r="U83" s="218"/>
      <c r="V83" s="218"/>
      <c r="W83" s="218"/>
      <c r="X83" s="218"/>
      <c r="Y83" s="218"/>
      <c r="Z83" s="218"/>
      <c r="AA83" s="218"/>
      <c r="AB83" s="218"/>
      <c r="AC83" s="218"/>
      <c r="AD83" s="218"/>
      <c r="AE83" s="227"/>
      <c r="AF83" s="214" t="s">
        <v>33</v>
      </c>
      <c r="AG83" s="215"/>
      <c r="AH83" s="216" t="s">
        <v>22</v>
      </c>
      <c r="AI83" s="216"/>
      <c r="AJ83" s="216"/>
      <c r="AK83" s="216"/>
      <c r="AL83" s="216"/>
      <c r="AM83" s="216"/>
      <c r="AN83" s="216"/>
      <c r="AO83" s="213" t="str">
        <f>IF(AZ83="","□","☑")</f>
        <v>□</v>
      </c>
      <c r="AP83" s="200"/>
      <c r="AQ83" s="216" t="s">
        <v>89</v>
      </c>
      <c r="AR83" s="216"/>
      <c r="AS83" s="216"/>
      <c r="AT83" s="216"/>
      <c r="AU83" s="216"/>
      <c r="AV83" s="216"/>
      <c r="AW83" s="216"/>
      <c r="AX83" s="216"/>
      <c r="AY83" s="216"/>
      <c r="AZ83" s="218" t="str">
        <f>IF(VLOOKUP(B81,無償化名簿!$A$17:$R$66,9)=0,"",VLOOKUP(B81,無償化名簿!$A$17:$R$66,9))</f>
        <v/>
      </c>
      <c r="BA83" s="218"/>
      <c r="BB83" s="218"/>
      <c r="BC83" s="218" t="s">
        <v>7</v>
      </c>
      <c r="BD83" s="218"/>
      <c r="BE83" s="21" t="s">
        <v>42</v>
      </c>
      <c r="BF83" s="219" t="e">
        <f>MIN(BF81,BU81)</f>
        <v>#N/A</v>
      </c>
      <c r="BG83" s="220"/>
      <c r="BH83" s="220"/>
      <c r="BI83" s="220"/>
      <c r="BJ83" s="220"/>
      <c r="BK83" s="220"/>
      <c r="BL83" s="220"/>
      <c r="BM83" s="220"/>
      <c r="BN83" s="220"/>
      <c r="BO83" s="220"/>
      <c r="BP83" s="220"/>
      <c r="BQ83" s="220"/>
      <c r="BR83" s="220"/>
      <c r="BS83" s="220"/>
      <c r="BT83" s="220"/>
      <c r="BU83" s="220"/>
      <c r="BV83" s="220"/>
      <c r="BW83" s="220"/>
      <c r="BX83" s="220"/>
      <c r="BY83" s="220"/>
      <c r="BZ83" s="220"/>
      <c r="CA83" s="220"/>
      <c r="CB83" s="220"/>
      <c r="CC83" s="220"/>
      <c r="CD83" s="220"/>
      <c r="CE83" s="220"/>
      <c r="CF83" s="220"/>
      <c r="CG83" s="220"/>
      <c r="CH83" s="221" t="s">
        <v>5</v>
      </c>
      <c r="CI83" s="222"/>
      <c r="CJ83" s="1"/>
      <c r="CK83" s="200"/>
      <c r="CL83" s="200"/>
      <c r="CM83" s="200"/>
      <c r="CN83" s="1"/>
      <c r="CO83" s="200"/>
      <c r="CP83" s="200"/>
      <c r="CQ83" s="200"/>
      <c r="CR83" s="200"/>
      <c r="CS83" s="200"/>
      <c r="CT83" s="200"/>
      <c r="CU83" s="201"/>
      <c r="CV83" s="267" t="str">
        <f>IF(DG83="","□","☑")</f>
        <v>□</v>
      </c>
      <c r="CW83" s="267"/>
      <c r="CX83" s="1" t="s">
        <v>103</v>
      </c>
      <c r="CY83" s="1"/>
      <c r="CZ83" s="1"/>
      <c r="DA83" s="1"/>
      <c r="DB83" s="1"/>
      <c r="DC83" s="1"/>
      <c r="DD83" s="1"/>
      <c r="DE83" s="1"/>
      <c r="DF83" s="1"/>
      <c r="DG83" s="200" t="str">
        <f>IF(VLOOKUP(B81,無償化名簿!$A$17:$R$66,17)=0,"",VLOOKUP(B81,無償化名簿!$A$17:$R$66,17))</f>
        <v/>
      </c>
      <c r="DH83" s="200"/>
      <c r="DI83" s="200"/>
      <c r="DJ83" s="1" t="s">
        <v>101</v>
      </c>
      <c r="DK83" s="1"/>
      <c r="DL83" s="1" t="s">
        <v>102</v>
      </c>
      <c r="DM83" s="1"/>
    </row>
    <row r="84" spans="1:117">
      <c r="A84" s="10"/>
      <c r="B84" s="224">
        <v>26</v>
      </c>
      <c r="C84" s="208"/>
      <c r="D84" s="228">
        <f>VLOOKUP(B84,無償化名簿!$A$17:$R$66,3)</f>
        <v>0</v>
      </c>
      <c r="E84" s="207"/>
      <c r="F84" s="207"/>
      <c r="G84" s="207"/>
      <c r="H84" s="207"/>
      <c r="I84" s="207"/>
      <c r="J84" s="207"/>
      <c r="K84" s="207"/>
      <c r="L84" s="207"/>
      <c r="M84" s="207"/>
      <c r="N84" s="207"/>
      <c r="O84" s="207"/>
      <c r="P84" s="208"/>
      <c r="Q84" s="224">
        <f>VLOOKUP(B84,無償化名簿!$A$17:$R$66,2)</f>
        <v>0</v>
      </c>
      <c r="R84" s="207"/>
      <c r="S84" s="207"/>
      <c r="T84" s="207"/>
      <c r="U84" s="207"/>
      <c r="V84" s="207"/>
      <c r="W84" s="207"/>
      <c r="X84" s="207"/>
      <c r="Y84" s="207"/>
      <c r="Z84" s="207"/>
      <c r="AA84" s="207"/>
      <c r="AB84" s="207"/>
      <c r="AC84" s="207"/>
      <c r="AD84" s="207"/>
      <c r="AE84" s="208"/>
      <c r="AF84" s="229" t="s">
        <v>62</v>
      </c>
      <c r="AG84" s="230"/>
      <c r="AH84" s="223" t="s">
        <v>21</v>
      </c>
      <c r="AI84" s="223"/>
      <c r="AJ84" s="223"/>
      <c r="AK84" s="223"/>
      <c r="AL84" s="223"/>
      <c r="AM84" s="223"/>
      <c r="AN84" s="223"/>
      <c r="AO84" s="224" t="str">
        <f>IF(AND(AO85="□",AO86="□"),"☑","□")</f>
        <v>☑</v>
      </c>
      <c r="AP84" s="207"/>
      <c r="AQ84" s="223" t="s">
        <v>41</v>
      </c>
      <c r="AR84" s="223"/>
      <c r="AS84" s="223"/>
      <c r="AT84" s="223"/>
      <c r="AU84" s="207"/>
      <c r="AV84" s="207"/>
      <c r="AW84" s="207"/>
      <c r="AX84" s="207"/>
      <c r="AY84" s="207"/>
      <c r="AZ84" s="207"/>
      <c r="BA84" s="207"/>
      <c r="BB84" s="207"/>
      <c r="BC84" s="207"/>
      <c r="BD84" s="207"/>
      <c r="BE84" s="208"/>
      <c r="BF84" s="225">
        <f>VLOOKUP(B84,無償化名簿!$A$17:$R$66,11)-VLOOKUP(B84,無償化名簿!$A$17:$R$66,15)</f>
        <v>0</v>
      </c>
      <c r="BG84" s="203"/>
      <c r="BH84" s="203"/>
      <c r="BI84" s="203"/>
      <c r="BJ84" s="203"/>
      <c r="BK84" s="203"/>
      <c r="BL84" s="203"/>
      <c r="BM84" s="203"/>
      <c r="BN84" s="203"/>
      <c r="BO84" s="203"/>
      <c r="BP84" s="203"/>
      <c r="BQ84" s="203"/>
      <c r="BR84" s="203"/>
      <c r="BS84" s="203" t="s">
        <v>5</v>
      </c>
      <c r="BT84" s="204"/>
      <c r="BU84" s="203" t="e">
        <f>IF(CO84&gt;7,0,IF(CV84="☑",CQ84,IF(CV85="☑",CS84,IF(CV86="☑",CU84))))</f>
        <v>#N/A</v>
      </c>
      <c r="BV84" s="203"/>
      <c r="BW84" s="203"/>
      <c r="BX84" s="203"/>
      <c r="BY84" s="203"/>
      <c r="BZ84" s="203"/>
      <c r="CA84" s="203"/>
      <c r="CB84" s="203"/>
      <c r="CC84" s="203"/>
      <c r="CD84" s="203"/>
      <c r="CE84" s="203"/>
      <c r="CF84" s="203"/>
      <c r="CG84" s="203"/>
      <c r="CH84" s="207" t="s">
        <v>5</v>
      </c>
      <c r="CI84" s="208"/>
      <c r="CJ84" s="1"/>
      <c r="CK84" s="200" t="e">
        <f>BF86</f>
        <v>#N/A</v>
      </c>
      <c r="CL84" s="200"/>
      <c r="CM84" s="200"/>
      <c r="CN84" s="1"/>
      <c r="CO84" s="200">
        <f>DATEDIF(D84,$CQ$4,"Y")</f>
        <v>0</v>
      </c>
      <c r="CP84" s="200"/>
      <c r="CQ84" s="200">
        <f>IF(CO84&lt;3,42000,37000)</f>
        <v>42000</v>
      </c>
      <c r="CR84" s="200"/>
      <c r="CS84" s="200" t="e">
        <f>ROUNDDOWN(CQ84*($CQ$205-DG85+1)/$CQ$205,-1)</f>
        <v>#N/A</v>
      </c>
      <c r="CT84" s="200"/>
      <c r="CU84" s="201" t="e">
        <f>ROUNDDOWN(CQ84*DG86/$CQ$205,-1)</f>
        <v>#VALUE!</v>
      </c>
      <c r="CV84" s="200" t="str">
        <f>IF(AND(CV85="□",CV86="□"),"☑","□")</f>
        <v>□</v>
      </c>
      <c r="CW84" s="200"/>
      <c r="CX84" s="1" t="s">
        <v>104</v>
      </c>
      <c r="CY84" s="1"/>
      <c r="CZ84" s="1"/>
      <c r="DA84" s="1"/>
      <c r="DB84" s="1"/>
      <c r="DC84" s="1"/>
      <c r="DD84" s="1"/>
      <c r="DE84" s="1"/>
      <c r="DF84" s="1"/>
      <c r="DG84" s="1"/>
      <c r="DH84" s="1"/>
      <c r="DI84" s="1"/>
      <c r="DJ84" s="1"/>
      <c r="DK84" s="1"/>
      <c r="DL84" s="1"/>
      <c r="DM84" s="1"/>
    </row>
    <row r="85" spans="1:117">
      <c r="A85" s="10"/>
      <c r="B85" s="213"/>
      <c r="C85" s="209"/>
      <c r="D85" s="213"/>
      <c r="E85" s="200"/>
      <c r="F85" s="200"/>
      <c r="G85" s="200"/>
      <c r="H85" s="200"/>
      <c r="I85" s="200"/>
      <c r="J85" s="200"/>
      <c r="K85" s="200"/>
      <c r="L85" s="200"/>
      <c r="M85" s="200"/>
      <c r="N85" s="200"/>
      <c r="O85" s="200"/>
      <c r="P85" s="209"/>
      <c r="Q85" s="213"/>
      <c r="R85" s="200"/>
      <c r="S85" s="200"/>
      <c r="T85" s="200"/>
      <c r="U85" s="200"/>
      <c r="V85" s="200"/>
      <c r="W85" s="200"/>
      <c r="X85" s="200"/>
      <c r="Y85" s="200"/>
      <c r="Z85" s="200"/>
      <c r="AA85" s="200"/>
      <c r="AB85" s="200"/>
      <c r="AC85" s="200"/>
      <c r="AD85" s="200"/>
      <c r="AE85" s="209"/>
      <c r="AF85" s="210" t="s">
        <v>33</v>
      </c>
      <c r="AG85" s="211"/>
      <c r="AH85" s="212" t="s">
        <v>23</v>
      </c>
      <c r="AI85" s="212"/>
      <c r="AJ85" s="212"/>
      <c r="AK85" s="212"/>
      <c r="AL85" s="212"/>
      <c r="AM85" s="212"/>
      <c r="AN85" s="212"/>
      <c r="AO85" s="213" t="str">
        <f>IF(AZ85="","□","☑")</f>
        <v>□</v>
      </c>
      <c r="AP85" s="200"/>
      <c r="AQ85" s="212" t="s">
        <v>30</v>
      </c>
      <c r="AR85" s="212"/>
      <c r="AS85" s="212"/>
      <c r="AT85" s="212"/>
      <c r="AU85" s="212"/>
      <c r="AV85" s="212"/>
      <c r="AW85" s="212"/>
      <c r="AX85" s="212"/>
      <c r="AY85" s="212"/>
      <c r="AZ85" s="200" t="str">
        <f>IF(VLOOKUP(B84,無償化名簿!$A$17:$R$66,8)=0,"",VLOOKUP(B84,無償化名簿!$A$17:$R$66,8))</f>
        <v/>
      </c>
      <c r="BA85" s="200"/>
      <c r="BB85" s="200"/>
      <c r="BC85" s="200" t="s">
        <v>7</v>
      </c>
      <c r="BD85" s="200"/>
      <c r="BE85" s="20" t="s">
        <v>42</v>
      </c>
      <c r="BF85" s="226"/>
      <c r="BG85" s="205"/>
      <c r="BH85" s="205"/>
      <c r="BI85" s="205"/>
      <c r="BJ85" s="205"/>
      <c r="BK85" s="205"/>
      <c r="BL85" s="205"/>
      <c r="BM85" s="205"/>
      <c r="BN85" s="205"/>
      <c r="BO85" s="205"/>
      <c r="BP85" s="205"/>
      <c r="BQ85" s="205"/>
      <c r="BR85" s="205"/>
      <c r="BS85" s="205"/>
      <c r="BT85" s="206"/>
      <c r="BU85" s="205"/>
      <c r="BV85" s="205"/>
      <c r="BW85" s="205"/>
      <c r="BX85" s="205"/>
      <c r="BY85" s="205"/>
      <c r="BZ85" s="205"/>
      <c r="CA85" s="205"/>
      <c r="CB85" s="205"/>
      <c r="CC85" s="205"/>
      <c r="CD85" s="205"/>
      <c r="CE85" s="205"/>
      <c r="CF85" s="205"/>
      <c r="CG85" s="205"/>
      <c r="CH85" s="200"/>
      <c r="CI85" s="209"/>
      <c r="CJ85" s="1"/>
      <c r="CK85" s="200"/>
      <c r="CL85" s="200"/>
      <c r="CM85" s="200"/>
      <c r="CN85" s="1"/>
      <c r="CO85" s="200"/>
      <c r="CP85" s="200"/>
      <c r="CQ85" s="200"/>
      <c r="CR85" s="200"/>
      <c r="CS85" s="200"/>
      <c r="CT85" s="200"/>
      <c r="CU85" s="201"/>
      <c r="CV85" s="200" t="str">
        <f>IF(DG85="","□","☑")</f>
        <v>☑</v>
      </c>
      <c r="CW85" s="200"/>
      <c r="CX85" s="1" t="s">
        <v>100</v>
      </c>
      <c r="CY85" s="1"/>
      <c r="CZ85" s="1"/>
      <c r="DA85" s="1"/>
      <c r="DB85" s="1"/>
      <c r="DC85" s="1"/>
      <c r="DD85" s="1"/>
      <c r="DE85" s="1"/>
      <c r="DF85" s="1"/>
      <c r="DG85" s="200" t="b">
        <f>IF(VLOOKUP(B84,無償化名簿!$A$17:$R$66,16)=0,"",VLOOKUP(B84,無償化名簿!$A$17:$R$66,16))</f>
        <v>0</v>
      </c>
      <c r="DH85" s="200"/>
      <c r="DI85" s="200"/>
      <c r="DJ85" s="1" t="s">
        <v>101</v>
      </c>
      <c r="DK85" s="1"/>
      <c r="DL85" s="1" t="s">
        <v>102</v>
      </c>
      <c r="DM85" s="1"/>
    </row>
    <row r="86" spans="1:117">
      <c r="A86" s="13"/>
      <c r="B86" s="217"/>
      <c r="C86" s="227"/>
      <c r="D86" s="217"/>
      <c r="E86" s="218"/>
      <c r="F86" s="218"/>
      <c r="G86" s="218"/>
      <c r="H86" s="218"/>
      <c r="I86" s="218"/>
      <c r="J86" s="218"/>
      <c r="K86" s="218"/>
      <c r="L86" s="218"/>
      <c r="M86" s="218"/>
      <c r="N86" s="218"/>
      <c r="O86" s="218"/>
      <c r="P86" s="227"/>
      <c r="Q86" s="217"/>
      <c r="R86" s="218"/>
      <c r="S86" s="218"/>
      <c r="T86" s="218"/>
      <c r="U86" s="218"/>
      <c r="V86" s="218"/>
      <c r="W86" s="218"/>
      <c r="X86" s="218"/>
      <c r="Y86" s="218"/>
      <c r="Z86" s="218"/>
      <c r="AA86" s="218"/>
      <c r="AB86" s="218"/>
      <c r="AC86" s="218"/>
      <c r="AD86" s="218"/>
      <c r="AE86" s="227"/>
      <c r="AF86" s="214" t="s">
        <v>33</v>
      </c>
      <c r="AG86" s="215"/>
      <c r="AH86" s="216" t="s">
        <v>22</v>
      </c>
      <c r="AI86" s="216"/>
      <c r="AJ86" s="216"/>
      <c r="AK86" s="216"/>
      <c r="AL86" s="216"/>
      <c r="AM86" s="216"/>
      <c r="AN86" s="216"/>
      <c r="AO86" s="213" t="str">
        <f>IF(AZ86="","□","☑")</f>
        <v>□</v>
      </c>
      <c r="AP86" s="200"/>
      <c r="AQ86" s="216" t="s">
        <v>89</v>
      </c>
      <c r="AR86" s="216"/>
      <c r="AS86" s="216"/>
      <c r="AT86" s="216"/>
      <c r="AU86" s="216"/>
      <c r="AV86" s="216"/>
      <c r="AW86" s="216"/>
      <c r="AX86" s="216"/>
      <c r="AY86" s="216"/>
      <c r="AZ86" s="218" t="str">
        <f>IF(VLOOKUP(B84,無償化名簿!$A$17:$R$66,9)=0,"",VLOOKUP(B84,無償化名簿!$A$17:$R$66,9))</f>
        <v/>
      </c>
      <c r="BA86" s="218"/>
      <c r="BB86" s="218"/>
      <c r="BC86" s="218" t="s">
        <v>7</v>
      </c>
      <c r="BD86" s="218"/>
      <c r="BE86" s="21" t="s">
        <v>42</v>
      </c>
      <c r="BF86" s="219" t="e">
        <f>MIN(BF84,BU84)</f>
        <v>#N/A</v>
      </c>
      <c r="BG86" s="220"/>
      <c r="BH86" s="220"/>
      <c r="BI86" s="220"/>
      <c r="BJ86" s="220"/>
      <c r="BK86" s="220"/>
      <c r="BL86" s="220"/>
      <c r="BM86" s="220"/>
      <c r="BN86" s="220"/>
      <c r="BO86" s="220"/>
      <c r="BP86" s="220"/>
      <c r="BQ86" s="220"/>
      <c r="BR86" s="220"/>
      <c r="BS86" s="220"/>
      <c r="BT86" s="220"/>
      <c r="BU86" s="220"/>
      <c r="BV86" s="220"/>
      <c r="BW86" s="220"/>
      <c r="BX86" s="220"/>
      <c r="BY86" s="220"/>
      <c r="BZ86" s="220"/>
      <c r="CA86" s="220"/>
      <c r="CB86" s="220"/>
      <c r="CC86" s="220"/>
      <c r="CD86" s="220"/>
      <c r="CE86" s="220"/>
      <c r="CF86" s="220"/>
      <c r="CG86" s="220"/>
      <c r="CH86" s="221" t="s">
        <v>5</v>
      </c>
      <c r="CI86" s="222"/>
      <c r="CJ86" s="1"/>
      <c r="CK86" s="200"/>
      <c r="CL86" s="200"/>
      <c r="CM86" s="200"/>
      <c r="CN86" s="1"/>
      <c r="CO86" s="200"/>
      <c r="CP86" s="200"/>
      <c r="CQ86" s="200"/>
      <c r="CR86" s="200"/>
      <c r="CS86" s="200"/>
      <c r="CT86" s="200"/>
      <c r="CU86" s="201"/>
      <c r="CV86" s="267" t="str">
        <f>IF(DG86="","□","☑")</f>
        <v>□</v>
      </c>
      <c r="CW86" s="267"/>
      <c r="CX86" s="1" t="s">
        <v>103</v>
      </c>
      <c r="CY86" s="1"/>
      <c r="CZ86" s="1"/>
      <c r="DA86" s="1"/>
      <c r="DB86" s="1"/>
      <c r="DC86" s="1"/>
      <c r="DD86" s="1"/>
      <c r="DE86" s="1"/>
      <c r="DF86" s="1"/>
      <c r="DG86" s="200" t="str">
        <f>IF(VLOOKUP(B84,無償化名簿!$A$17:$R$66,17)=0,"",VLOOKUP(B84,無償化名簿!$A$17:$R$66,17))</f>
        <v/>
      </c>
      <c r="DH86" s="200"/>
      <c r="DI86" s="200"/>
      <c r="DJ86" s="1" t="s">
        <v>101</v>
      </c>
      <c r="DK86" s="1"/>
      <c r="DL86" s="1" t="s">
        <v>102</v>
      </c>
      <c r="DM86" s="1"/>
    </row>
    <row r="87" spans="1:117">
      <c r="B87" s="224">
        <v>27</v>
      </c>
      <c r="C87" s="208"/>
      <c r="D87" s="228">
        <f>VLOOKUP(B87,無償化名簿!$A$17:$R$66,3)</f>
        <v>0</v>
      </c>
      <c r="E87" s="207"/>
      <c r="F87" s="207"/>
      <c r="G87" s="207"/>
      <c r="H87" s="207"/>
      <c r="I87" s="207"/>
      <c r="J87" s="207"/>
      <c r="K87" s="207"/>
      <c r="L87" s="207"/>
      <c r="M87" s="207"/>
      <c r="N87" s="207"/>
      <c r="O87" s="207"/>
      <c r="P87" s="208"/>
      <c r="Q87" s="224">
        <f>VLOOKUP(B87,無償化名簿!$A$17:$R$66,2)</f>
        <v>0</v>
      </c>
      <c r="R87" s="207"/>
      <c r="S87" s="207"/>
      <c r="T87" s="207"/>
      <c r="U87" s="207"/>
      <c r="V87" s="207"/>
      <c r="W87" s="207"/>
      <c r="X87" s="207"/>
      <c r="Y87" s="207"/>
      <c r="Z87" s="207"/>
      <c r="AA87" s="207"/>
      <c r="AB87" s="207"/>
      <c r="AC87" s="207"/>
      <c r="AD87" s="207"/>
      <c r="AE87" s="208"/>
      <c r="AF87" s="229" t="s">
        <v>62</v>
      </c>
      <c r="AG87" s="230"/>
      <c r="AH87" s="223" t="s">
        <v>21</v>
      </c>
      <c r="AI87" s="223"/>
      <c r="AJ87" s="223"/>
      <c r="AK87" s="223"/>
      <c r="AL87" s="223"/>
      <c r="AM87" s="223"/>
      <c r="AN87" s="223"/>
      <c r="AO87" s="224" t="str">
        <f>IF(AND(AO88="□",AO89="□"),"☑","□")</f>
        <v>☑</v>
      </c>
      <c r="AP87" s="207"/>
      <c r="AQ87" s="223" t="s">
        <v>41</v>
      </c>
      <c r="AR87" s="223"/>
      <c r="AS87" s="223"/>
      <c r="AT87" s="223"/>
      <c r="AU87" s="207"/>
      <c r="AV87" s="207"/>
      <c r="AW87" s="207"/>
      <c r="AX87" s="207"/>
      <c r="AY87" s="207"/>
      <c r="AZ87" s="207"/>
      <c r="BA87" s="207"/>
      <c r="BB87" s="207"/>
      <c r="BC87" s="207"/>
      <c r="BD87" s="207"/>
      <c r="BE87" s="208"/>
      <c r="BF87" s="225">
        <f>VLOOKUP(B87,無償化名簿!$A$17:$R$66,11)-VLOOKUP(B87,無償化名簿!$A$17:$R$66,15)</f>
        <v>0</v>
      </c>
      <c r="BG87" s="203"/>
      <c r="BH87" s="203"/>
      <c r="BI87" s="203"/>
      <c r="BJ87" s="203"/>
      <c r="BK87" s="203"/>
      <c r="BL87" s="203"/>
      <c r="BM87" s="203"/>
      <c r="BN87" s="203"/>
      <c r="BO87" s="203"/>
      <c r="BP87" s="203"/>
      <c r="BQ87" s="203"/>
      <c r="BR87" s="203"/>
      <c r="BS87" s="203" t="s">
        <v>5</v>
      </c>
      <c r="BT87" s="204"/>
      <c r="BU87" s="203" t="e">
        <f>IF(CO87&gt;7,0,IF(CV87="☑",CQ87,IF(CV88="☑",CS87,IF(CV89="☑",CU87))))</f>
        <v>#N/A</v>
      </c>
      <c r="BV87" s="203"/>
      <c r="BW87" s="203"/>
      <c r="BX87" s="203"/>
      <c r="BY87" s="203"/>
      <c r="BZ87" s="203"/>
      <c r="CA87" s="203"/>
      <c r="CB87" s="203"/>
      <c r="CC87" s="203"/>
      <c r="CD87" s="203"/>
      <c r="CE87" s="203"/>
      <c r="CF87" s="203"/>
      <c r="CG87" s="203"/>
      <c r="CH87" s="207" t="s">
        <v>5</v>
      </c>
      <c r="CI87" s="208"/>
      <c r="CJ87" s="1"/>
      <c r="CK87" s="200" t="e">
        <f>BF89</f>
        <v>#N/A</v>
      </c>
      <c r="CL87" s="200"/>
      <c r="CM87" s="200"/>
      <c r="CN87" s="1"/>
      <c r="CO87" s="200">
        <f>DATEDIF(D87,$CQ$4,"Y")</f>
        <v>0</v>
      </c>
      <c r="CP87" s="200"/>
      <c r="CQ87" s="200">
        <f>IF(CO87&lt;3,42000,37000)</f>
        <v>42000</v>
      </c>
      <c r="CR87" s="200"/>
      <c r="CS87" s="200" t="e">
        <f>ROUNDDOWN(CQ87*($CQ$205-DG88+1)/$CQ$205,-1)</f>
        <v>#N/A</v>
      </c>
      <c r="CT87" s="200"/>
      <c r="CU87" s="201" t="e">
        <f>ROUNDDOWN(CQ87*DG89/$CQ$205,-1)</f>
        <v>#VALUE!</v>
      </c>
      <c r="CV87" s="200" t="str">
        <f>IF(AND(CV88="□",CV89="□"),"☑","□")</f>
        <v>□</v>
      </c>
      <c r="CW87" s="200"/>
      <c r="CX87" s="1" t="s">
        <v>104</v>
      </c>
      <c r="CY87" s="1"/>
      <c r="CZ87" s="1"/>
      <c r="DA87" s="1"/>
      <c r="DB87" s="1"/>
      <c r="DC87" s="1"/>
      <c r="DD87" s="1"/>
      <c r="DE87" s="1"/>
      <c r="DF87" s="1"/>
      <c r="DG87" s="1"/>
      <c r="DH87" s="1"/>
      <c r="DI87" s="1"/>
      <c r="DJ87" s="1"/>
      <c r="DK87" s="1"/>
      <c r="DL87" s="1"/>
      <c r="DM87" s="1"/>
    </row>
    <row r="88" spans="1:117">
      <c r="B88" s="213"/>
      <c r="C88" s="209"/>
      <c r="D88" s="213"/>
      <c r="E88" s="200"/>
      <c r="F88" s="200"/>
      <c r="G88" s="200"/>
      <c r="H88" s="200"/>
      <c r="I88" s="200"/>
      <c r="J88" s="200"/>
      <c r="K88" s="200"/>
      <c r="L88" s="200"/>
      <c r="M88" s="200"/>
      <c r="N88" s="200"/>
      <c r="O88" s="200"/>
      <c r="P88" s="209"/>
      <c r="Q88" s="213"/>
      <c r="R88" s="200"/>
      <c r="S88" s="200"/>
      <c r="T88" s="200"/>
      <c r="U88" s="200"/>
      <c r="V88" s="200"/>
      <c r="W88" s="200"/>
      <c r="X88" s="200"/>
      <c r="Y88" s="200"/>
      <c r="Z88" s="200"/>
      <c r="AA88" s="200"/>
      <c r="AB88" s="200"/>
      <c r="AC88" s="200"/>
      <c r="AD88" s="200"/>
      <c r="AE88" s="209"/>
      <c r="AF88" s="210" t="s">
        <v>33</v>
      </c>
      <c r="AG88" s="211"/>
      <c r="AH88" s="212" t="s">
        <v>23</v>
      </c>
      <c r="AI88" s="212"/>
      <c r="AJ88" s="212"/>
      <c r="AK88" s="212"/>
      <c r="AL88" s="212"/>
      <c r="AM88" s="212"/>
      <c r="AN88" s="212"/>
      <c r="AO88" s="213" t="str">
        <f>IF(AZ88="","□","☑")</f>
        <v>□</v>
      </c>
      <c r="AP88" s="200"/>
      <c r="AQ88" s="212" t="s">
        <v>30</v>
      </c>
      <c r="AR88" s="212"/>
      <c r="AS88" s="212"/>
      <c r="AT88" s="212"/>
      <c r="AU88" s="212"/>
      <c r="AV88" s="212"/>
      <c r="AW88" s="212"/>
      <c r="AX88" s="212"/>
      <c r="AY88" s="212"/>
      <c r="AZ88" s="200" t="str">
        <f>IF(VLOOKUP(B87,無償化名簿!$A$17:$R$66,8)=0,"",VLOOKUP(B87,無償化名簿!$A$17:$R$66,8))</f>
        <v/>
      </c>
      <c r="BA88" s="200"/>
      <c r="BB88" s="200"/>
      <c r="BC88" s="200" t="s">
        <v>7</v>
      </c>
      <c r="BD88" s="200"/>
      <c r="BE88" s="20" t="s">
        <v>42</v>
      </c>
      <c r="BF88" s="226"/>
      <c r="BG88" s="205"/>
      <c r="BH88" s="205"/>
      <c r="BI88" s="205"/>
      <c r="BJ88" s="205"/>
      <c r="BK88" s="205"/>
      <c r="BL88" s="205"/>
      <c r="BM88" s="205"/>
      <c r="BN88" s="205"/>
      <c r="BO88" s="205"/>
      <c r="BP88" s="205"/>
      <c r="BQ88" s="205"/>
      <c r="BR88" s="205"/>
      <c r="BS88" s="205"/>
      <c r="BT88" s="206"/>
      <c r="BU88" s="205"/>
      <c r="BV88" s="205"/>
      <c r="BW88" s="205"/>
      <c r="BX88" s="205"/>
      <c r="BY88" s="205"/>
      <c r="BZ88" s="205"/>
      <c r="CA88" s="205"/>
      <c r="CB88" s="205"/>
      <c r="CC88" s="205"/>
      <c r="CD88" s="205"/>
      <c r="CE88" s="205"/>
      <c r="CF88" s="205"/>
      <c r="CG88" s="205"/>
      <c r="CH88" s="200"/>
      <c r="CI88" s="209"/>
      <c r="CJ88" s="1"/>
      <c r="CK88" s="200"/>
      <c r="CL88" s="200"/>
      <c r="CM88" s="200"/>
      <c r="CN88" s="1"/>
      <c r="CO88" s="200"/>
      <c r="CP88" s="200"/>
      <c r="CQ88" s="200"/>
      <c r="CR88" s="200"/>
      <c r="CS88" s="200"/>
      <c r="CT88" s="200"/>
      <c r="CU88" s="201"/>
      <c r="CV88" s="200" t="str">
        <f>IF(DG88="","□","☑")</f>
        <v>☑</v>
      </c>
      <c r="CW88" s="200"/>
      <c r="CX88" s="1" t="s">
        <v>100</v>
      </c>
      <c r="CY88" s="1"/>
      <c r="CZ88" s="1"/>
      <c r="DA88" s="1"/>
      <c r="DB88" s="1"/>
      <c r="DC88" s="1"/>
      <c r="DD88" s="1"/>
      <c r="DE88" s="1"/>
      <c r="DF88" s="1"/>
      <c r="DG88" s="200" t="b">
        <f>IF(VLOOKUP(B87,無償化名簿!$A$17:$R$66,16)=0,"",VLOOKUP(B87,無償化名簿!$A$17:$R$66,16))</f>
        <v>0</v>
      </c>
      <c r="DH88" s="200"/>
      <c r="DI88" s="200"/>
      <c r="DJ88" s="1" t="s">
        <v>101</v>
      </c>
      <c r="DK88" s="1"/>
      <c r="DL88" s="1" t="s">
        <v>102</v>
      </c>
      <c r="DM88" s="1"/>
    </row>
    <row r="89" spans="1:117">
      <c r="B89" s="217"/>
      <c r="C89" s="227"/>
      <c r="D89" s="217"/>
      <c r="E89" s="218"/>
      <c r="F89" s="218"/>
      <c r="G89" s="218"/>
      <c r="H89" s="218"/>
      <c r="I89" s="218"/>
      <c r="J89" s="218"/>
      <c r="K89" s="218"/>
      <c r="L89" s="218"/>
      <c r="M89" s="218"/>
      <c r="N89" s="218"/>
      <c r="O89" s="218"/>
      <c r="P89" s="227"/>
      <c r="Q89" s="217"/>
      <c r="R89" s="218"/>
      <c r="S89" s="218"/>
      <c r="T89" s="218"/>
      <c r="U89" s="218"/>
      <c r="V89" s="218"/>
      <c r="W89" s="218"/>
      <c r="X89" s="218"/>
      <c r="Y89" s="218"/>
      <c r="Z89" s="218"/>
      <c r="AA89" s="218"/>
      <c r="AB89" s="218"/>
      <c r="AC89" s="218"/>
      <c r="AD89" s="218"/>
      <c r="AE89" s="227"/>
      <c r="AF89" s="214" t="s">
        <v>33</v>
      </c>
      <c r="AG89" s="215"/>
      <c r="AH89" s="216" t="s">
        <v>22</v>
      </c>
      <c r="AI89" s="216"/>
      <c r="AJ89" s="216"/>
      <c r="AK89" s="216"/>
      <c r="AL89" s="216"/>
      <c r="AM89" s="216"/>
      <c r="AN89" s="216"/>
      <c r="AO89" s="213" t="str">
        <f>IF(AZ89="","□","☑")</f>
        <v>□</v>
      </c>
      <c r="AP89" s="200"/>
      <c r="AQ89" s="216" t="s">
        <v>89</v>
      </c>
      <c r="AR89" s="216"/>
      <c r="AS89" s="216"/>
      <c r="AT89" s="216"/>
      <c r="AU89" s="216"/>
      <c r="AV89" s="216"/>
      <c r="AW89" s="216"/>
      <c r="AX89" s="216"/>
      <c r="AY89" s="216"/>
      <c r="AZ89" s="218" t="str">
        <f>IF(VLOOKUP(B87,無償化名簿!$A$17:$R$66,9)=0,"",VLOOKUP(B87,無償化名簿!$A$17:$R$66,9))</f>
        <v/>
      </c>
      <c r="BA89" s="218"/>
      <c r="BB89" s="218"/>
      <c r="BC89" s="218" t="s">
        <v>7</v>
      </c>
      <c r="BD89" s="218"/>
      <c r="BE89" s="21" t="s">
        <v>42</v>
      </c>
      <c r="BF89" s="219" t="e">
        <f>MIN(BF87,BU87)</f>
        <v>#N/A</v>
      </c>
      <c r="BG89" s="220"/>
      <c r="BH89" s="220"/>
      <c r="BI89" s="220"/>
      <c r="BJ89" s="220"/>
      <c r="BK89" s="220"/>
      <c r="BL89" s="220"/>
      <c r="BM89" s="220"/>
      <c r="BN89" s="220"/>
      <c r="BO89" s="220"/>
      <c r="BP89" s="220"/>
      <c r="BQ89" s="220"/>
      <c r="BR89" s="220"/>
      <c r="BS89" s="220"/>
      <c r="BT89" s="220"/>
      <c r="BU89" s="220"/>
      <c r="BV89" s="220"/>
      <c r="BW89" s="220"/>
      <c r="BX89" s="220"/>
      <c r="BY89" s="220"/>
      <c r="BZ89" s="220"/>
      <c r="CA89" s="220"/>
      <c r="CB89" s="220"/>
      <c r="CC89" s="220"/>
      <c r="CD89" s="220"/>
      <c r="CE89" s="220"/>
      <c r="CF89" s="220"/>
      <c r="CG89" s="220"/>
      <c r="CH89" s="221" t="s">
        <v>5</v>
      </c>
      <c r="CI89" s="222"/>
      <c r="CJ89" s="1"/>
      <c r="CK89" s="200"/>
      <c r="CL89" s="200"/>
      <c r="CM89" s="200"/>
      <c r="CN89" s="1"/>
      <c r="CO89" s="200"/>
      <c r="CP89" s="200"/>
      <c r="CQ89" s="200"/>
      <c r="CR89" s="200"/>
      <c r="CS89" s="200"/>
      <c r="CT89" s="200"/>
      <c r="CU89" s="201"/>
      <c r="CV89" s="267" t="str">
        <f>IF(DG89="","□","☑")</f>
        <v>□</v>
      </c>
      <c r="CW89" s="267"/>
      <c r="CX89" s="1" t="s">
        <v>103</v>
      </c>
      <c r="CY89" s="1"/>
      <c r="CZ89" s="1"/>
      <c r="DA89" s="1"/>
      <c r="DB89" s="1"/>
      <c r="DC89" s="1"/>
      <c r="DD89" s="1"/>
      <c r="DE89" s="1"/>
      <c r="DF89" s="1"/>
      <c r="DG89" s="200" t="str">
        <f>IF(VLOOKUP(B87,無償化名簿!$A$17:$R$66,17)=0,"",VLOOKUP(B87,無償化名簿!$A$17:$R$66,17))</f>
        <v/>
      </c>
      <c r="DH89" s="200"/>
      <c r="DI89" s="200"/>
      <c r="DJ89" s="1" t="s">
        <v>101</v>
      </c>
      <c r="DK89" s="1"/>
      <c r="DL89" s="1" t="s">
        <v>102</v>
      </c>
      <c r="DM89" s="1"/>
    </row>
    <row r="90" spans="1:117">
      <c r="B90" s="224">
        <v>28</v>
      </c>
      <c r="C90" s="208"/>
      <c r="D90" s="228">
        <f>VLOOKUP(B90,無償化名簿!$A$17:$R$66,3)</f>
        <v>0</v>
      </c>
      <c r="E90" s="207"/>
      <c r="F90" s="207"/>
      <c r="G90" s="207"/>
      <c r="H90" s="207"/>
      <c r="I90" s="207"/>
      <c r="J90" s="207"/>
      <c r="K90" s="207"/>
      <c r="L90" s="207"/>
      <c r="M90" s="207"/>
      <c r="N90" s="207"/>
      <c r="O90" s="207"/>
      <c r="P90" s="208"/>
      <c r="Q90" s="224">
        <f>VLOOKUP(B90,無償化名簿!$A$17:$R$66,2)</f>
        <v>0</v>
      </c>
      <c r="R90" s="207"/>
      <c r="S90" s="207"/>
      <c r="T90" s="207"/>
      <c r="U90" s="207"/>
      <c r="V90" s="207"/>
      <c r="W90" s="207"/>
      <c r="X90" s="207"/>
      <c r="Y90" s="207"/>
      <c r="Z90" s="207"/>
      <c r="AA90" s="207"/>
      <c r="AB90" s="207"/>
      <c r="AC90" s="207"/>
      <c r="AD90" s="207"/>
      <c r="AE90" s="208"/>
      <c r="AF90" s="229" t="s">
        <v>62</v>
      </c>
      <c r="AG90" s="230"/>
      <c r="AH90" s="223" t="s">
        <v>21</v>
      </c>
      <c r="AI90" s="223"/>
      <c r="AJ90" s="223"/>
      <c r="AK90" s="223"/>
      <c r="AL90" s="223"/>
      <c r="AM90" s="223"/>
      <c r="AN90" s="223"/>
      <c r="AO90" s="224" t="str">
        <f>IF(AND(AO91="□",AO92="□"),"☑","□")</f>
        <v>☑</v>
      </c>
      <c r="AP90" s="207"/>
      <c r="AQ90" s="223" t="s">
        <v>41</v>
      </c>
      <c r="AR90" s="223"/>
      <c r="AS90" s="223"/>
      <c r="AT90" s="223"/>
      <c r="AU90" s="207"/>
      <c r="AV90" s="207"/>
      <c r="AW90" s="207"/>
      <c r="AX90" s="207"/>
      <c r="AY90" s="207"/>
      <c r="AZ90" s="207"/>
      <c r="BA90" s="207"/>
      <c r="BB90" s="207"/>
      <c r="BC90" s="207"/>
      <c r="BD90" s="207"/>
      <c r="BE90" s="208"/>
      <c r="BF90" s="225">
        <f>VLOOKUP(B90,無償化名簿!$A$17:$R$66,11)-VLOOKUP(B90,無償化名簿!$A$17:$R$66,15)</f>
        <v>0</v>
      </c>
      <c r="BG90" s="203"/>
      <c r="BH90" s="203"/>
      <c r="BI90" s="203"/>
      <c r="BJ90" s="203"/>
      <c r="BK90" s="203"/>
      <c r="BL90" s="203"/>
      <c r="BM90" s="203"/>
      <c r="BN90" s="203"/>
      <c r="BO90" s="203"/>
      <c r="BP90" s="203"/>
      <c r="BQ90" s="203"/>
      <c r="BR90" s="203"/>
      <c r="BS90" s="203" t="s">
        <v>5</v>
      </c>
      <c r="BT90" s="204"/>
      <c r="BU90" s="203" t="e">
        <f>IF(CO90&gt;7,0,IF(CV90="☑",CQ90,IF(CV91="☑",CS90,IF(CV92="☑",CU90))))</f>
        <v>#N/A</v>
      </c>
      <c r="BV90" s="203"/>
      <c r="BW90" s="203"/>
      <c r="BX90" s="203"/>
      <c r="BY90" s="203"/>
      <c r="BZ90" s="203"/>
      <c r="CA90" s="203"/>
      <c r="CB90" s="203"/>
      <c r="CC90" s="203"/>
      <c r="CD90" s="203"/>
      <c r="CE90" s="203"/>
      <c r="CF90" s="203"/>
      <c r="CG90" s="203"/>
      <c r="CH90" s="207" t="s">
        <v>5</v>
      </c>
      <c r="CI90" s="208"/>
      <c r="CJ90" s="1"/>
      <c r="CK90" s="200" t="e">
        <f>BF92</f>
        <v>#N/A</v>
      </c>
      <c r="CL90" s="200"/>
      <c r="CM90" s="200"/>
      <c r="CN90" s="1"/>
      <c r="CO90" s="200">
        <f>DATEDIF(D90,$CQ$4,"Y")</f>
        <v>0</v>
      </c>
      <c r="CP90" s="200"/>
      <c r="CQ90" s="200">
        <f>IF(CO90&lt;3,42000,37000)</f>
        <v>42000</v>
      </c>
      <c r="CR90" s="200"/>
      <c r="CS90" s="200" t="e">
        <f>ROUNDDOWN(CQ90*($CQ$205-DG91+1)/$CQ$205,-1)</f>
        <v>#N/A</v>
      </c>
      <c r="CT90" s="200"/>
      <c r="CU90" s="201" t="e">
        <f>ROUNDDOWN(CQ90*DG92/$CQ$205,-1)</f>
        <v>#VALUE!</v>
      </c>
      <c r="CV90" s="200" t="str">
        <f>IF(AND(CV91="□",CV92="□"),"☑","□")</f>
        <v>□</v>
      </c>
      <c r="CW90" s="200"/>
      <c r="CX90" s="1" t="s">
        <v>104</v>
      </c>
      <c r="CY90" s="1"/>
      <c r="CZ90" s="1"/>
      <c r="DA90" s="1"/>
      <c r="DB90" s="1"/>
      <c r="DC90" s="1"/>
      <c r="DD90" s="1"/>
      <c r="DE90" s="1"/>
      <c r="DF90" s="1"/>
      <c r="DG90" s="1"/>
      <c r="DH90" s="1"/>
      <c r="DI90" s="1"/>
      <c r="DJ90" s="1"/>
      <c r="DK90" s="1"/>
      <c r="DL90" s="1"/>
      <c r="DM90" s="1"/>
    </row>
    <row r="91" spans="1:117">
      <c r="B91" s="213"/>
      <c r="C91" s="209"/>
      <c r="D91" s="213"/>
      <c r="E91" s="200"/>
      <c r="F91" s="200"/>
      <c r="G91" s="200"/>
      <c r="H91" s="200"/>
      <c r="I91" s="200"/>
      <c r="J91" s="200"/>
      <c r="K91" s="200"/>
      <c r="L91" s="200"/>
      <c r="M91" s="200"/>
      <c r="N91" s="200"/>
      <c r="O91" s="200"/>
      <c r="P91" s="209"/>
      <c r="Q91" s="213"/>
      <c r="R91" s="200"/>
      <c r="S91" s="200"/>
      <c r="T91" s="200"/>
      <c r="U91" s="200"/>
      <c r="V91" s="200"/>
      <c r="W91" s="200"/>
      <c r="X91" s="200"/>
      <c r="Y91" s="200"/>
      <c r="Z91" s="200"/>
      <c r="AA91" s="200"/>
      <c r="AB91" s="200"/>
      <c r="AC91" s="200"/>
      <c r="AD91" s="200"/>
      <c r="AE91" s="209"/>
      <c r="AF91" s="210" t="s">
        <v>33</v>
      </c>
      <c r="AG91" s="211"/>
      <c r="AH91" s="212" t="s">
        <v>23</v>
      </c>
      <c r="AI91" s="212"/>
      <c r="AJ91" s="212"/>
      <c r="AK91" s="212"/>
      <c r="AL91" s="212"/>
      <c r="AM91" s="212"/>
      <c r="AN91" s="212"/>
      <c r="AO91" s="213" t="str">
        <f>IF(AZ91="","□","☑")</f>
        <v>□</v>
      </c>
      <c r="AP91" s="200"/>
      <c r="AQ91" s="212" t="s">
        <v>30</v>
      </c>
      <c r="AR91" s="212"/>
      <c r="AS91" s="212"/>
      <c r="AT91" s="212"/>
      <c r="AU91" s="212"/>
      <c r="AV91" s="212"/>
      <c r="AW91" s="212"/>
      <c r="AX91" s="212"/>
      <c r="AY91" s="212"/>
      <c r="AZ91" s="200" t="str">
        <f>IF(VLOOKUP(B90,無償化名簿!$A$17:$R$66,8)=0,"",VLOOKUP(B90,無償化名簿!$A$17:$R$66,8))</f>
        <v/>
      </c>
      <c r="BA91" s="200"/>
      <c r="BB91" s="200"/>
      <c r="BC91" s="200" t="s">
        <v>7</v>
      </c>
      <c r="BD91" s="200"/>
      <c r="BE91" s="20" t="s">
        <v>42</v>
      </c>
      <c r="BF91" s="226"/>
      <c r="BG91" s="205"/>
      <c r="BH91" s="205"/>
      <c r="BI91" s="205"/>
      <c r="BJ91" s="205"/>
      <c r="BK91" s="205"/>
      <c r="BL91" s="205"/>
      <c r="BM91" s="205"/>
      <c r="BN91" s="205"/>
      <c r="BO91" s="205"/>
      <c r="BP91" s="205"/>
      <c r="BQ91" s="205"/>
      <c r="BR91" s="205"/>
      <c r="BS91" s="205"/>
      <c r="BT91" s="206"/>
      <c r="BU91" s="205"/>
      <c r="BV91" s="205"/>
      <c r="BW91" s="205"/>
      <c r="BX91" s="205"/>
      <c r="BY91" s="205"/>
      <c r="BZ91" s="205"/>
      <c r="CA91" s="205"/>
      <c r="CB91" s="205"/>
      <c r="CC91" s="205"/>
      <c r="CD91" s="205"/>
      <c r="CE91" s="205"/>
      <c r="CF91" s="205"/>
      <c r="CG91" s="205"/>
      <c r="CH91" s="200"/>
      <c r="CI91" s="209"/>
      <c r="CJ91" s="1"/>
      <c r="CK91" s="200"/>
      <c r="CL91" s="200"/>
      <c r="CM91" s="200"/>
      <c r="CN91" s="1"/>
      <c r="CO91" s="200"/>
      <c r="CP91" s="200"/>
      <c r="CQ91" s="200"/>
      <c r="CR91" s="200"/>
      <c r="CS91" s="200"/>
      <c r="CT91" s="200"/>
      <c r="CU91" s="201"/>
      <c r="CV91" s="200" t="str">
        <f>IF(DG91="","□","☑")</f>
        <v>☑</v>
      </c>
      <c r="CW91" s="200"/>
      <c r="CX91" s="1" t="s">
        <v>100</v>
      </c>
      <c r="CY91" s="1"/>
      <c r="CZ91" s="1"/>
      <c r="DA91" s="1"/>
      <c r="DB91" s="1"/>
      <c r="DC91" s="1"/>
      <c r="DD91" s="1"/>
      <c r="DE91" s="1"/>
      <c r="DF91" s="1"/>
      <c r="DG91" s="200" t="b">
        <f>IF(VLOOKUP(B90,無償化名簿!$A$17:$R$66,16)=0,"",VLOOKUP(B90,無償化名簿!$A$17:$R$66,16))</f>
        <v>0</v>
      </c>
      <c r="DH91" s="200"/>
      <c r="DI91" s="200"/>
      <c r="DJ91" s="1" t="s">
        <v>101</v>
      </c>
      <c r="DK91" s="1"/>
      <c r="DL91" s="1" t="s">
        <v>102</v>
      </c>
      <c r="DM91" s="1"/>
    </row>
    <row r="92" spans="1:117">
      <c r="B92" s="217"/>
      <c r="C92" s="227"/>
      <c r="D92" s="217"/>
      <c r="E92" s="218"/>
      <c r="F92" s="218"/>
      <c r="G92" s="218"/>
      <c r="H92" s="218"/>
      <c r="I92" s="218"/>
      <c r="J92" s="218"/>
      <c r="K92" s="218"/>
      <c r="L92" s="218"/>
      <c r="M92" s="218"/>
      <c r="N92" s="218"/>
      <c r="O92" s="218"/>
      <c r="P92" s="227"/>
      <c r="Q92" s="217"/>
      <c r="R92" s="218"/>
      <c r="S92" s="218"/>
      <c r="T92" s="218"/>
      <c r="U92" s="218"/>
      <c r="V92" s="218"/>
      <c r="W92" s="218"/>
      <c r="X92" s="218"/>
      <c r="Y92" s="218"/>
      <c r="Z92" s="218"/>
      <c r="AA92" s="218"/>
      <c r="AB92" s="218"/>
      <c r="AC92" s="218"/>
      <c r="AD92" s="218"/>
      <c r="AE92" s="227"/>
      <c r="AF92" s="214" t="s">
        <v>33</v>
      </c>
      <c r="AG92" s="215"/>
      <c r="AH92" s="216" t="s">
        <v>22</v>
      </c>
      <c r="AI92" s="216"/>
      <c r="AJ92" s="216"/>
      <c r="AK92" s="216"/>
      <c r="AL92" s="216"/>
      <c r="AM92" s="216"/>
      <c r="AN92" s="216"/>
      <c r="AO92" s="213" t="str">
        <f>IF(AZ92="","□","☑")</f>
        <v>□</v>
      </c>
      <c r="AP92" s="200"/>
      <c r="AQ92" s="216" t="s">
        <v>89</v>
      </c>
      <c r="AR92" s="216"/>
      <c r="AS92" s="216"/>
      <c r="AT92" s="216"/>
      <c r="AU92" s="216"/>
      <c r="AV92" s="216"/>
      <c r="AW92" s="216"/>
      <c r="AX92" s="216"/>
      <c r="AY92" s="216"/>
      <c r="AZ92" s="218" t="str">
        <f>IF(VLOOKUP(B90,無償化名簿!$A$17:$R$66,9)=0,"",VLOOKUP(B90,無償化名簿!$A$17:$R$66,9))</f>
        <v/>
      </c>
      <c r="BA92" s="218"/>
      <c r="BB92" s="218"/>
      <c r="BC92" s="218" t="s">
        <v>7</v>
      </c>
      <c r="BD92" s="218"/>
      <c r="BE92" s="21" t="s">
        <v>42</v>
      </c>
      <c r="BF92" s="219" t="e">
        <f>MIN(BF90,BU90)</f>
        <v>#N/A</v>
      </c>
      <c r="BG92" s="220"/>
      <c r="BH92" s="220"/>
      <c r="BI92" s="220"/>
      <c r="BJ92" s="220"/>
      <c r="BK92" s="220"/>
      <c r="BL92" s="220"/>
      <c r="BM92" s="220"/>
      <c r="BN92" s="220"/>
      <c r="BO92" s="220"/>
      <c r="BP92" s="220"/>
      <c r="BQ92" s="220"/>
      <c r="BR92" s="220"/>
      <c r="BS92" s="220"/>
      <c r="BT92" s="220"/>
      <c r="BU92" s="220"/>
      <c r="BV92" s="220"/>
      <c r="BW92" s="220"/>
      <c r="BX92" s="220"/>
      <c r="BY92" s="220"/>
      <c r="BZ92" s="220"/>
      <c r="CA92" s="220"/>
      <c r="CB92" s="220"/>
      <c r="CC92" s="220"/>
      <c r="CD92" s="220"/>
      <c r="CE92" s="220"/>
      <c r="CF92" s="220"/>
      <c r="CG92" s="220"/>
      <c r="CH92" s="221" t="s">
        <v>5</v>
      </c>
      <c r="CI92" s="222"/>
      <c r="CJ92" s="1"/>
      <c r="CK92" s="200"/>
      <c r="CL92" s="200"/>
      <c r="CM92" s="200"/>
      <c r="CN92" s="1"/>
      <c r="CO92" s="200"/>
      <c r="CP92" s="200"/>
      <c r="CQ92" s="200"/>
      <c r="CR92" s="200"/>
      <c r="CS92" s="200"/>
      <c r="CT92" s="200"/>
      <c r="CU92" s="201"/>
      <c r="CV92" s="267" t="str">
        <f>IF(DG92="","□","☑")</f>
        <v>□</v>
      </c>
      <c r="CW92" s="267"/>
      <c r="CX92" s="1" t="s">
        <v>103</v>
      </c>
      <c r="CY92" s="1"/>
      <c r="CZ92" s="1"/>
      <c r="DA92" s="1"/>
      <c r="DB92" s="1"/>
      <c r="DC92" s="1"/>
      <c r="DD92" s="1"/>
      <c r="DE92" s="1"/>
      <c r="DF92" s="1"/>
      <c r="DG92" s="200" t="str">
        <f>IF(VLOOKUP(B90,無償化名簿!$A$17:$R$66,17)=0,"",VLOOKUP(B90,無償化名簿!$A$17:$R$66,17))</f>
        <v/>
      </c>
      <c r="DH92" s="200"/>
      <c r="DI92" s="200"/>
      <c r="DJ92" s="1" t="s">
        <v>101</v>
      </c>
      <c r="DK92" s="1"/>
      <c r="DL92" s="1" t="s">
        <v>102</v>
      </c>
      <c r="DM92" s="1"/>
    </row>
    <row r="93" spans="1:117">
      <c r="B93" s="224">
        <v>29</v>
      </c>
      <c r="C93" s="208"/>
      <c r="D93" s="228">
        <f>VLOOKUP(B93,無償化名簿!$A$17:$R$66,3)</f>
        <v>0</v>
      </c>
      <c r="E93" s="207"/>
      <c r="F93" s="207"/>
      <c r="G93" s="207"/>
      <c r="H93" s="207"/>
      <c r="I93" s="207"/>
      <c r="J93" s="207"/>
      <c r="K93" s="207"/>
      <c r="L93" s="207"/>
      <c r="M93" s="207"/>
      <c r="N93" s="207"/>
      <c r="O93" s="207"/>
      <c r="P93" s="208"/>
      <c r="Q93" s="224">
        <f>VLOOKUP(B93,無償化名簿!$A$17:$R$66,2)</f>
        <v>0</v>
      </c>
      <c r="R93" s="207"/>
      <c r="S93" s="207"/>
      <c r="T93" s="207"/>
      <c r="U93" s="207"/>
      <c r="V93" s="207"/>
      <c r="W93" s="207"/>
      <c r="X93" s="207"/>
      <c r="Y93" s="207"/>
      <c r="Z93" s="207"/>
      <c r="AA93" s="207"/>
      <c r="AB93" s="207"/>
      <c r="AC93" s="207"/>
      <c r="AD93" s="207"/>
      <c r="AE93" s="208"/>
      <c r="AF93" s="229" t="s">
        <v>62</v>
      </c>
      <c r="AG93" s="230"/>
      <c r="AH93" s="223" t="s">
        <v>21</v>
      </c>
      <c r="AI93" s="223"/>
      <c r="AJ93" s="223"/>
      <c r="AK93" s="223"/>
      <c r="AL93" s="223"/>
      <c r="AM93" s="223"/>
      <c r="AN93" s="223"/>
      <c r="AO93" s="224" t="str">
        <f>IF(AND(AO94="□",AO95="□"),"☑","□")</f>
        <v>☑</v>
      </c>
      <c r="AP93" s="207"/>
      <c r="AQ93" s="223" t="s">
        <v>41</v>
      </c>
      <c r="AR93" s="223"/>
      <c r="AS93" s="223"/>
      <c r="AT93" s="223"/>
      <c r="AU93" s="207"/>
      <c r="AV93" s="207"/>
      <c r="AW93" s="207"/>
      <c r="AX93" s="207"/>
      <c r="AY93" s="207"/>
      <c r="AZ93" s="207"/>
      <c r="BA93" s="207"/>
      <c r="BB93" s="207"/>
      <c r="BC93" s="207"/>
      <c r="BD93" s="207"/>
      <c r="BE93" s="208"/>
      <c r="BF93" s="225">
        <f>VLOOKUP(B93,無償化名簿!$A$17:$R$66,11)-VLOOKUP(B93,無償化名簿!$A$17:$R$66,15)</f>
        <v>0</v>
      </c>
      <c r="BG93" s="203"/>
      <c r="BH93" s="203"/>
      <c r="BI93" s="203"/>
      <c r="BJ93" s="203"/>
      <c r="BK93" s="203"/>
      <c r="BL93" s="203"/>
      <c r="BM93" s="203"/>
      <c r="BN93" s="203"/>
      <c r="BO93" s="203"/>
      <c r="BP93" s="203"/>
      <c r="BQ93" s="203"/>
      <c r="BR93" s="203"/>
      <c r="BS93" s="203" t="s">
        <v>5</v>
      </c>
      <c r="BT93" s="204"/>
      <c r="BU93" s="203" t="e">
        <f>IF(CO93&gt;7,0,IF(CV93="☑",CQ93,IF(CV94="☑",CS93,IF(CV95="☑",CU93))))</f>
        <v>#N/A</v>
      </c>
      <c r="BV93" s="203"/>
      <c r="BW93" s="203"/>
      <c r="BX93" s="203"/>
      <c r="BY93" s="203"/>
      <c r="BZ93" s="203"/>
      <c r="CA93" s="203"/>
      <c r="CB93" s="203"/>
      <c r="CC93" s="203"/>
      <c r="CD93" s="203"/>
      <c r="CE93" s="203"/>
      <c r="CF93" s="203"/>
      <c r="CG93" s="203"/>
      <c r="CH93" s="207" t="s">
        <v>5</v>
      </c>
      <c r="CI93" s="208"/>
      <c r="CJ93" s="1"/>
      <c r="CK93" s="200" t="e">
        <f>BF95</f>
        <v>#N/A</v>
      </c>
      <c r="CL93" s="200"/>
      <c r="CM93" s="200"/>
      <c r="CN93" s="1"/>
      <c r="CO93" s="200">
        <f>DATEDIF(D93,$CQ$4,"Y")</f>
        <v>0</v>
      </c>
      <c r="CP93" s="200"/>
      <c r="CQ93" s="200">
        <f>IF(CO93&lt;3,42000,37000)</f>
        <v>42000</v>
      </c>
      <c r="CR93" s="200"/>
      <c r="CS93" s="200" t="e">
        <f>ROUNDDOWN(CQ93*($CQ$205-DG94+1)/$CQ$205,-1)</f>
        <v>#N/A</v>
      </c>
      <c r="CT93" s="200"/>
      <c r="CU93" s="201" t="e">
        <f>ROUNDDOWN(CQ93*DG95/$CQ$205,-1)</f>
        <v>#VALUE!</v>
      </c>
      <c r="CV93" s="200" t="str">
        <f>IF(AND(CV94="□",CV95="□"),"☑","□")</f>
        <v>□</v>
      </c>
      <c r="CW93" s="200"/>
      <c r="CX93" s="1" t="s">
        <v>104</v>
      </c>
      <c r="CY93" s="1"/>
      <c r="CZ93" s="1"/>
      <c r="DA93" s="1"/>
      <c r="DB93" s="1"/>
      <c r="DC93" s="1"/>
      <c r="DD93" s="1"/>
      <c r="DE93" s="1"/>
      <c r="DF93" s="1"/>
      <c r="DG93" s="1"/>
      <c r="DH93" s="1"/>
      <c r="DI93" s="1"/>
      <c r="DJ93" s="1"/>
      <c r="DK93" s="1"/>
      <c r="DL93" s="1"/>
      <c r="DM93" s="1"/>
    </row>
    <row r="94" spans="1:117">
      <c r="B94" s="213"/>
      <c r="C94" s="209"/>
      <c r="D94" s="213"/>
      <c r="E94" s="200"/>
      <c r="F94" s="200"/>
      <c r="G94" s="200"/>
      <c r="H94" s="200"/>
      <c r="I94" s="200"/>
      <c r="J94" s="200"/>
      <c r="K94" s="200"/>
      <c r="L94" s="200"/>
      <c r="M94" s="200"/>
      <c r="N94" s="200"/>
      <c r="O94" s="200"/>
      <c r="P94" s="209"/>
      <c r="Q94" s="213"/>
      <c r="R94" s="200"/>
      <c r="S94" s="200"/>
      <c r="T94" s="200"/>
      <c r="U94" s="200"/>
      <c r="V94" s="200"/>
      <c r="W94" s="200"/>
      <c r="X94" s="200"/>
      <c r="Y94" s="200"/>
      <c r="Z94" s="200"/>
      <c r="AA94" s="200"/>
      <c r="AB94" s="200"/>
      <c r="AC94" s="200"/>
      <c r="AD94" s="200"/>
      <c r="AE94" s="209"/>
      <c r="AF94" s="210" t="s">
        <v>33</v>
      </c>
      <c r="AG94" s="211"/>
      <c r="AH94" s="212" t="s">
        <v>23</v>
      </c>
      <c r="AI94" s="212"/>
      <c r="AJ94" s="212"/>
      <c r="AK94" s="212"/>
      <c r="AL94" s="212"/>
      <c r="AM94" s="212"/>
      <c r="AN94" s="212"/>
      <c r="AO94" s="213" t="str">
        <f>IF(AZ94="","□","☑")</f>
        <v>□</v>
      </c>
      <c r="AP94" s="200"/>
      <c r="AQ94" s="212" t="s">
        <v>30</v>
      </c>
      <c r="AR94" s="212"/>
      <c r="AS94" s="212"/>
      <c r="AT94" s="212"/>
      <c r="AU94" s="212"/>
      <c r="AV94" s="212"/>
      <c r="AW94" s="212"/>
      <c r="AX94" s="212"/>
      <c r="AY94" s="212"/>
      <c r="AZ94" s="200" t="str">
        <f>IF(VLOOKUP(B93,無償化名簿!$A$17:$R$66,8)=0,"",VLOOKUP(B93,無償化名簿!$A$17:$R$66,8))</f>
        <v/>
      </c>
      <c r="BA94" s="200"/>
      <c r="BB94" s="200"/>
      <c r="BC94" s="200" t="s">
        <v>7</v>
      </c>
      <c r="BD94" s="200"/>
      <c r="BE94" s="20" t="s">
        <v>42</v>
      </c>
      <c r="BF94" s="226"/>
      <c r="BG94" s="205"/>
      <c r="BH94" s="205"/>
      <c r="BI94" s="205"/>
      <c r="BJ94" s="205"/>
      <c r="BK94" s="205"/>
      <c r="BL94" s="205"/>
      <c r="BM94" s="205"/>
      <c r="BN94" s="205"/>
      <c r="BO94" s="205"/>
      <c r="BP94" s="205"/>
      <c r="BQ94" s="205"/>
      <c r="BR94" s="205"/>
      <c r="BS94" s="205"/>
      <c r="BT94" s="206"/>
      <c r="BU94" s="205"/>
      <c r="BV94" s="205"/>
      <c r="BW94" s="205"/>
      <c r="BX94" s="205"/>
      <c r="BY94" s="205"/>
      <c r="BZ94" s="205"/>
      <c r="CA94" s="205"/>
      <c r="CB94" s="205"/>
      <c r="CC94" s="205"/>
      <c r="CD94" s="205"/>
      <c r="CE94" s="205"/>
      <c r="CF94" s="205"/>
      <c r="CG94" s="205"/>
      <c r="CH94" s="200"/>
      <c r="CI94" s="209"/>
      <c r="CJ94" s="1"/>
      <c r="CK94" s="200"/>
      <c r="CL94" s="200"/>
      <c r="CM94" s="200"/>
      <c r="CN94" s="1"/>
      <c r="CO94" s="200"/>
      <c r="CP94" s="200"/>
      <c r="CQ94" s="200"/>
      <c r="CR94" s="200"/>
      <c r="CS94" s="200"/>
      <c r="CT94" s="200"/>
      <c r="CU94" s="201"/>
      <c r="CV94" s="200" t="str">
        <f>IF(DG94="","□","☑")</f>
        <v>☑</v>
      </c>
      <c r="CW94" s="200"/>
      <c r="CX94" s="1" t="s">
        <v>100</v>
      </c>
      <c r="CY94" s="1"/>
      <c r="CZ94" s="1"/>
      <c r="DA94" s="1"/>
      <c r="DB94" s="1"/>
      <c r="DC94" s="1"/>
      <c r="DD94" s="1"/>
      <c r="DE94" s="1"/>
      <c r="DF94" s="1"/>
      <c r="DG94" s="200" t="b">
        <f>IF(VLOOKUP(B93,無償化名簿!$A$17:$R$66,16)=0,"",VLOOKUP(B93,無償化名簿!$A$17:$R$66,16))</f>
        <v>0</v>
      </c>
      <c r="DH94" s="200"/>
      <c r="DI94" s="200"/>
      <c r="DJ94" s="1" t="s">
        <v>101</v>
      </c>
      <c r="DK94" s="1"/>
      <c r="DL94" s="1" t="s">
        <v>102</v>
      </c>
      <c r="DM94" s="1"/>
    </row>
    <row r="95" spans="1:117">
      <c r="B95" s="217"/>
      <c r="C95" s="227"/>
      <c r="D95" s="217"/>
      <c r="E95" s="218"/>
      <c r="F95" s="218"/>
      <c r="G95" s="218"/>
      <c r="H95" s="218"/>
      <c r="I95" s="218"/>
      <c r="J95" s="218"/>
      <c r="K95" s="218"/>
      <c r="L95" s="218"/>
      <c r="M95" s="218"/>
      <c r="N95" s="218"/>
      <c r="O95" s="218"/>
      <c r="P95" s="227"/>
      <c r="Q95" s="217"/>
      <c r="R95" s="218"/>
      <c r="S95" s="218"/>
      <c r="T95" s="218"/>
      <c r="U95" s="218"/>
      <c r="V95" s="218"/>
      <c r="W95" s="218"/>
      <c r="X95" s="218"/>
      <c r="Y95" s="218"/>
      <c r="Z95" s="218"/>
      <c r="AA95" s="218"/>
      <c r="AB95" s="218"/>
      <c r="AC95" s="218"/>
      <c r="AD95" s="218"/>
      <c r="AE95" s="227"/>
      <c r="AF95" s="214" t="s">
        <v>33</v>
      </c>
      <c r="AG95" s="215"/>
      <c r="AH95" s="216" t="s">
        <v>22</v>
      </c>
      <c r="AI95" s="216"/>
      <c r="AJ95" s="216"/>
      <c r="AK95" s="216"/>
      <c r="AL95" s="216"/>
      <c r="AM95" s="216"/>
      <c r="AN95" s="216"/>
      <c r="AO95" s="213" t="str">
        <f>IF(AZ95="","□","☑")</f>
        <v>□</v>
      </c>
      <c r="AP95" s="200"/>
      <c r="AQ95" s="216" t="s">
        <v>89</v>
      </c>
      <c r="AR95" s="216"/>
      <c r="AS95" s="216"/>
      <c r="AT95" s="216"/>
      <c r="AU95" s="216"/>
      <c r="AV95" s="216"/>
      <c r="AW95" s="216"/>
      <c r="AX95" s="216"/>
      <c r="AY95" s="216"/>
      <c r="AZ95" s="218" t="str">
        <f>IF(VLOOKUP(B93,無償化名簿!$A$17:$R$66,9)=0,"",VLOOKUP(B93,無償化名簿!$A$17:$R$66,9))</f>
        <v/>
      </c>
      <c r="BA95" s="218"/>
      <c r="BB95" s="218"/>
      <c r="BC95" s="218" t="s">
        <v>7</v>
      </c>
      <c r="BD95" s="218"/>
      <c r="BE95" s="21" t="s">
        <v>42</v>
      </c>
      <c r="BF95" s="219" t="e">
        <f>MIN(BF93,BU93)</f>
        <v>#N/A</v>
      </c>
      <c r="BG95" s="220"/>
      <c r="BH95" s="220"/>
      <c r="BI95" s="220"/>
      <c r="BJ95" s="220"/>
      <c r="BK95" s="220"/>
      <c r="BL95" s="220"/>
      <c r="BM95" s="220"/>
      <c r="BN95" s="220"/>
      <c r="BO95" s="220"/>
      <c r="BP95" s="220"/>
      <c r="BQ95" s="220"/>
      <c r="BR95" s="220"/>
      <c r="BS95" s="220"/>
      <c r="BT95" s="220"/>
      <c r="BU95" s="220"/>
      <c r="BV95" s="220"/>
      <c r="BW95" s="220"/>
      <c r="BX95" s="220"/>
      <c r="BY95" s="220"/>
      <c r="BZ95" s="220"/>
      <c r="CA95" s="220"/>
      <c r="CB95" s="220"/>
      <c r="CC95" s="220"/>
      <c r="CD95" s="220"/>
      <c r="CE95" s="220"/>
      <c r="CF95" s="220"/>
      <c r="CG95" s="220"/>
      <c r="CH95" s="221" t="s">
        <v>5</v>
      </c>
      <c r="CI95" s="222"/>
      <c r="CJ95" s="1"/>
      <c r="CK95" s="200"/>
      <c r="CL95" s="200"/>
      <c r="CM95" s="200"/>
      <c r="CN95" s="1"/>
      <c r="CO95" s="200"/>
      <c r="CP95" s="200"/>
      <c r="CQ95" s="200"/>
      <c r="CR95" s="200"/>
      <c r="CS95" s="200"/>
      <c r="CT95" s="200"/>
      <c r="CU95" s="201"/>
      <c r="CV95" s="267" t="str">
        <f>IF(DG95="","□","☑")</f>
        <v>□</v>
      </c>
      <c r="CW95" s="267"/>
      <c r="CX95" s="1" t="s">
        <v>103</v>
      </c>
      <c r="CY95" s="1"/>
      <c r="CZ95" s="1"/>
      <c r="DA95" s="1"/>
      <c r="DB95" s="1"/>
      <c r="DC95" s="1"/>
      <c r="DD95" s="1"/>
      <c r="DE95" s="1"/>
      <c r="DF95" s="1"/>
      <c r="DG95" s="200" t="str">
        <f>IF(VLOOKUP(B93,無償化名簿!$A$17:$R$66,17)=0,"",VLOOKUP(B93,無償化名簿!$A$17:$R$66,17))</f>
        <v/>
      </c>
      <c r="DH95" s="200"/>
      <c r="DI95" s="200"/>
      <c r="DJ95" s="1" t="s">
        <v>101</v>
      </c>
      <c r="DK95" s="1"/>
      <c r="DL95" s="1" t="s">
        <v>102</v>
      </c>
      <c r="DM95" s="1"/>
    </row>
    <row r="96" spans="1:117">
      <c r="B96" s="224">
        <v>30</v>
      </c>
      <c r="C96" s="208"/>
      <c r="D96" s="228">
        <f>VLOOKUP(B96,無償化名簿!$A$17:$R$66,3)</f>
        <v>0</v>
      </c>
      <c r="E96" s="207"/>
      <c r="F96" s="207"/>
      <c r="G96" s="207"/>
      <c r="H96" s="207"/>
      <c r="I96" s="207"/>
      <c r="J96" s="207"/>
      <c r="K96" s="207"/>
      <c r="L96" s="207"/>
      <c r="M96" s="207"/>
      <c r="N96" s="207"/>
      <c r="O96" s="207"/>
      <c r="P96" s="208"/>
      <c r="Q96" s="224">
        <f>VLOOKUP(B96,無償化名簿!$A$17:$R$66,2)</f>
        <v>0</v>
      </c>
      <c r="R96" s="207"/>
      <c r="S96" s="207"/>
      <c r="T96" s="207"/>
      <c r="U96" s="207"/>
      <c r="V96" s="207"/>
      <c r="W96" s="207"/>
      <c r="X96" s="207"/>
      <c r="Y96" s="207"/>
      <c r="Z96" s="207"/>
      <c r="AA96" s="207"/>
      <c r="AB96" s="207"/>
      <c r="AC96" s="207"/>
      <c r="AD96" s="207"/>
      <c r="AE96" s="208"/>
      <c r="AF96" s="229" t="s">
        <v>62</v>
      </c>
      <c r="AG96" s="230"/>
      <c r="AH96" s="223" t="s">
        <v>21</v>
      </c>
      <c r="AI96" s="223"/>
      <c r="AJ96" s="223"/>
      <c r="AK96" s="223"/>
      <c r="AL96" s="223"/>
      <c r="AM96" s="223"/>
      <c r="AN96" s="223"/>
      <c r="AO96" s="224" t="str">
        <f>IF(AND(AO97="□",AO98="□"),"☑","□")</f>
        <v>☑</v>
      </c>
      <c r="AP96" s="207"/>
      <c r="AQ96" s="223" t="s">
        <v>41</v>
      </c>
      <c r="AR96" s="223"/>
      <c r="AS96" s="223"/>
      <c r="AT96" s="223"/>
      <c r="AU96" s="207"/>
      <c r="AV96" s="207"/>
      <c r="AW96" s="207"/>
      <c r="AX96" s="207"/>
      <c r="AY96" s="207"/>
      <c r="AZ96" s="207"/>
      <c r="BA96" s="207"/>
      <c r="BB96" s="207"/>
      <c r="BC96" s="207"/>
      <c r="BD96" s="207"/>
      <c r="BE96" s="208"/>
      <c r="BF96" s="225">
        <f>VLOOKUP(B96,無償化名簿!$A$17:$R$66,11)-VLOOKUP(B96,無償化名簿!$A$17:$R$66,15)</f>
        <v>0</v>
      </c>
      <c r="BG96" s="203"/>
      <c r="BH96" s="203"/>
      <c r="BI96" s="203"/>
      <c r="BJ96" s="203"/>
      <c r="BK96" s="203"/>
      <c r="BL96" s="203"/>
      <c r="BM96" s="203"/>
      <c r="BN96" s="203"/>
      <c r="BO96" s="203"/>
      <c r="BP96" s="203"/>
      <c r="BQ96" s="203"/>
      <c r="BR96" s="203"/>
      <c r="BS96" s="203" t="s">
        <v>5</v>
      </c>
      <c r="BT96" s="204"/>
      <c r="BU96" s="203" t="e">
        <f>IF(CO96&gt;7,0,IF(CV96="☑",CQ96,IF(CV97="☑",CS96,IF(CV98="☑",CU96))))</f>
        <v>#N/A</v>
      </c>
      <c r="BV96" s="203"/>
      <c r="BW96" s="203"/>
      <c r="BX96" s="203"/>
      <c r="BY96" s="203"/>
      <c r="BZ96" s="203"/>
      <c r="CA96" s="203"/>
      <c r="CB96" s="203"/>
      <c r="CC96" s="203"/>
      <c r="CD96" s="203"/>
      <c r="CE96" s="203"/>
      <c r="CF96" s="203"/>
      <c r="CG96" s="203"/>
      <c r="CH96" s="207" t="s">
        <v>5</v>
      </c>
      <c r="CI96" s="208"/>
      <c r="CJ96" s="1"/>
      <c r="CK96" s="200" t="e">
        <f>BF98</f>
        <v>#N/A</v>
      </c>
      <c r="CL96" s="200"/>
      <c r="CM96" s="200"/>
      <c r="CN96" s="1"/>
      <c r="CO96" s="200">
        <f>DATEDIF(D96,$CQ$4,"Y")</f>
        <v>0</v>
      </c>
      <c r="CP96" s="200"/>
      <c r="CQ96" s="200">
        <f>IF(CO96&lt;3,42000,37000)</f>
        <v>42000</v>
      </c>
      <c r="CR96" s="200"/>
      <c r="CS96" s="200" t="e">
        <f>ROUNDDOWN(CQ96*($CQ$205-DG97+1)/$CQ$205,-1)</f>
        <v>#N/A</v>
      </c>
      <c r="CT96" s="200"/>
      <c r="CU96" s="201" t="e">
        <f>ROUNDDOWN(CQ96*DG98/$CQ$205,-1)</f>
        <v>#VALUE!</v>
      </c>
      <c r="CV96" s="200" t="str">
        <f>IF(AND(CV97="□",CV98="□"),"☑","□")</f>
        <v>□</v>
      </c>
      <c r="CW96" s="200"/>
      <c r="CX96" s="1" t="s">
        <v>104</v>
      </c>
      <c r="CY96" s="1"/>
      <c r="CZ96" s="1"/>
      <c r="DA96" s="1"/>
      <c r="DB96" s="1"/>
      <c r="DC96" s="1"/>
      <c r="DD96" s="1"/>
      <c r="DE96" s="1"/>
      <c r="DF96" s="1"/>
      <c r="DG96" s="1"/>
      <c r="DH96" s="1"/>
      <c r="DI96" s="1"/>
      <c r="DJ96" s="1"/>
      <c r="DK96" s="1"/>
      <c r="DL96" s="1"/>
      <c r="DM96" s="1"/>
    </row>
    <row r="97" spans="2:117">
      <c r="B97" s="213"/>
      <c r="C97" s="209"/>
      <c r="D97" s="213"/>
      <c r="E97" s="200"/>
      <c r="F97" s="200"/>
      <c r="G97" s="200"/>
      <c r="H97" s="200"/>
      <c r="I97" s="200"/>
      <c r="J97" s="200"/>
      <c r="K97" s="200"/>
      <c r="L97" s="200"/>
      <c r="M97" s="200"/>
      <c r="N97" s="200"/>
      <c r="O97" s="200"/>
      <c r="P97" s="209"/>
      <c r="Q97" s="213"/>
      <c r="R97" s="200"/>
      <c r="S97" s="200"/>
      <c r="T97" s="200"/>
      <c r="U97" s="200"/>
      <c r="V97" s="200"/>
      <c r="W97" s="200"/>
      <c r="X97" s="200"/>
      <c r="Y97" s="200"/>
      <c r="Z97" s="200"/>
      <c r="AA97" s="200"/>
      <c r="AB97" s="200"/>
      <c r="AC97" s="200"/>
      <c r="AD97" s="200"/>
      <c r="AE97" s="209"/>
      <c r="AF97" s="210" t="s">
        <v>33</v>
      </c>
      <c r="AG97" s="211"/>
      <c r="AH97" s="212" t="s">
        <v>23</v>
      </c>
      <c r="AI97" s="212"/>
      <c r="AJ97" s="212"/>
      <c r="AK97" s="212"/>
      <c r="AL97" s="212"/>
      <c r="AM97" s="212"/>
      <c r="AN97" s="212"/>
      <c r="AO97" s="213" t="str">
        <f>IF(AZ97="","□","☑")</f>
        <v>□</v>
      </c>
      <c r="AP97" s="200"/>
      <c r="AQ97" s="212" t="s">
        <v>30</v>
      </c>
      <c r="AR97" s="212"/>
      <c r="AS97" s="212"/>
      <c r="AT97" s="212"/>
      <c r="AU97" s="212"/>
      <c r="AV97" s="212"/>
      <c r="AW97" s="212"/>
      <c r="AX97" s="212"/>
      <c r="AY97" s="212"/>
      <c r="AZ97" s="200" t="str">
        <f>IF(VLOOKUP(B96,無償化名簿!$A$17:$R$66,8)=0,"",VLOOKUP(B96,無償化名簿!$A$17:$R$66,8))</f>
        <v/>
      </c>
      <c r="BA97" s="200"/>
      <c r="BB97" s="200"/>
      <c r="BC97" s="200" t="s">
        <v>7</v>
      </c>
      <c r="BD97" s="200"/>
      <c r="BE97" s="20" t="s">
        <v>42</v>
      </c>
      <c r="BF97" s="226"/>
      <c r="BG97" s="205"/>
      <c r="BH97" s="205"/>
      <c r="BI97" s="205"/>
      <c r="BJ97" s="205"/>
      <c r="BK97" s="205"/>
      <c r="BL97" s="205"/>
      <c r="BM97" s="205"/>
      <c r="BN97" s="205"/>
      <c r="BO97" s="205"/>
      <c r="BP97" s="205"/>
      <c r="BQ97" s="205"/>
      <c r="BR97" s="205"/>
      <c r="BS97" s="205"/>
      <c r="BT97" s="206"/>
      <c r="BU97" s="205"/>
      <c r="BV97" s="205"/>
      <c r="BW97" s="205"/>
      <c r="BX97" s="205"/>
      <c r="BY97" s="205"/>
      <c r="BZ97" s="205"/>
      <c r="CA97" s="205"/>
      <c r="CB97" s="205"/>
      <c r="CC97" s="205"/>
      <c r="CD97" s="205"/>
      <c r="CE97" s="205"/>
      <c r="CF97" s="205"/>
      <c r="CG97" s="205"/>
      <c r="CH97" s="200"/>
      <c r="CI97" s="209"/>
      <c r="CJ97" s="1"/>
      <c r="CK97" s="200"/>
      <c r="CL97" s="200"/>
      <c r="CM97" s="200"/>
      <c r="CN97" s="1"/>
      <c r="CO97" s="200"/>
      <c r="CP97" s="200"/>
      <c r="CQ97" s="200"/>
      <c r="CR97" s="200"/>
      <c r="CS97" s="200"/>
      <c r="CT97" s="200"/>
      <c r="CU97" s="201"/>
      <c r="CV97" s="200" t="str">
        <f>IF(DG97="","□","☑")</f>
        <v>☑</v>
      </c>
      <c r="CW97" s="200"/>
      <c r="CX97" s="1" t="s">
        <v>100</v>
      </c>
      <c r="CY97" s="1"/>
      <c r="CZ97" s="1"/>
      <c r="DA97" s="1"/>
      <c r="DB97" s="1"/>
      <c r="DC97" s="1"/>
      <c r="DD97" s="1"/>
      <c r="DE97" s="1"/>
      <c r="DF97" s="1"/>
      <c r="DG97" s="200" t="b">
        <f>IF(VLOOKUP(B96,無償化名簿!$A$17:$R$66,16)=0,"",VLOOKUP(B96,無償化名簿!$A$17:$R$66,16))</f>
        <v>0</v>
      </c>
      <c r="DH97" s="200"/>
      <c r="DI97" s="200"/>
      <c r="DJ97" s="1" t="s">
        <v>101</v>
      </c>
      <c r="DK97" s="1"/>
      <c r="DL97" s="1" t="s">
        <v>102</v>
      </c>
      <c r="DM97" s="1"/>
    </row>
    <row r="98" spans="2:117">
      <c r="B98" s="217"/>
      <c r="C98" s="227"/>
      <c r="D98" s="217"/>
      <c r="E98" s="218"/>
      <c r="F98" s="218"/>
      <c r="G98" s="218"/>
      <c r="H98" s="218"/>
      <c r="I98" s="218"/>
      <c r="J98" s="218"/>
      <c r="K98" s="218"/>
      <c r="L98" s="218"/>
      <c r="M98" s="218"/>
      <c r="N98" s="218"/>
      <c r="O98" s="218"/>
      <c r="P98" s="227"/>
      <c r="Q98" s="217"/>
      <c r="R98" s="218"/>
      <c r="S98" s="218"/>
      <c r="T98" s="218"/>
      <c r="U98" s="218"/>
      <c r="V98" s="218"/>
      <c r="W98" s="218"/>
      <c r="X98" s="218"/>
      <c r="Y98" s="218"/>
      <c r="Z98" s="218"/>
      <c r="AA98" s="218"/>
      <c r="AB98" s="218"/>
      <c r="AC98" s="218"/>
      <c r="AD98" s="218"/>
      <c r="AE98" s="227"/>
      <c r="AF98" s="214" t="s">
        <v>33</v>
      </c>
      <c r="AG98" s="215"/>
      <c r="AH98" s="216" t="s">
        <v>22</v>
      </c>
      <c r="AI98" s="216"/>
      <c r="AJ98" s="216"/>
      <c r="AK98" s="216"/>
      <c r="AL98" s="216"/>
      <c r="AM98" s="216"/>
      <c r="AN98" s="216"/>
      <c r="AO98" s="213" t="str">
        <f>IF(AZ98="","□","☑")</f>
        <v>□</v>
      </c>
      <c r="AP98" s="200"/>
      <c r="AQ98" s="216" t="s">
        <v>89</v>
      </c>
      <c r="AR98" s="216"/>
      <c r="AS98" s="216"/>
      <c r="AT98" s="216"/>
      <c r="AU98" s="216"/>
      <c r="AV98" s="216"/>
      <c r="AW98" s="216"/>
      <c r="AX98" s="216"/>
      <c r="AY98" s="216"/>
      <c r="AZ98" s="218" t="str">
        <f>IF(VLOOKUP(B96,無償化名簿!$A$17:$R$66,9)=0,"",VLOOKUP(B96,無償化名簿!$A$17:$R$66,9))</f>
        <v/>
      </c>
      <c r="BA98" s="218"/>
      <c r="BB98" s="218"/>
      <c r="BC98" s="218" t="s">
        <v>7</v>
      </c>
      <c r="BD98" s="218"/>
      <c r="BE98" s="21" t="s">
        <v>42</v>
      </c>
      <c r="BF98" s="219" t="e">
        <f>MIN(BF96,BU96)</f>
        <v>#N/A</v>
      </c>
      <c r="BG98" s="220"/>
      <c r="BH98" s="220"/>
      <c r="BI98" s="220"/>
      <c r="BJ98" s="220"/>
      <c r="BK98" s="220"/>
      <c r="BL98" s="220"/>
      <c r="BM98" s="220"/>
      <c r="BN98" s="220"/>
      <c r="BO98" s="220"/>
      <c r="BP98" s="220"/>
      <c r="BQ98" s="220"/>
      <c r="BR98" s="220"/>
      <c r="BS98" s="220"/>
      <c r="BT98" s="220"/>
      <c r="BU98" s="220"/>
      <c r="BV98" s="220"/>
      <c r="BW98" s="220"/>
      <c r="BX98" s="220"/>
      <c r="BY98" s="220"/>
      <c r="BZ98" s="220"/>
      <c r="CA98" s="220"/>
      <c r="CB98" s="220"/>
      <c r="CC98" s="220"/>
      <c r="CD98" s="220"/>
      <c r="CE98" s="220"/>
      <c r="CF98" s="220"/>
      <c r="CG98" s="220"/>
      <c r="CH98" s="221" t="s">
        <v>5</v>
      </c>
      <c r="CI98" s="222"/>
      <c r="CJ98" s="1"/>
      <c r="CK98" s="200"/>
      <c r="CL98" s="200"/>
      <c r="CM98" s="200"/>
      <c r="CN98" s="1"/>
      <c r="CO98" s="200"/>
      <c r="CP98" s="200"/>
      <c r="CQ98" s="200"/>
      <c r="CR98" s="200"/>
      <c r="CS98" s="200"/>
      <c r="CT98" s="200"/>
      <c r="CU98" s="201"/>
      <c r="CV98" s="267" t="str">
        <f>IF(DG98="","□","☑")</f>
        <v>□</v>
      </c>
      <c r="CW98" s="267"/>
      <c r="CX98" s="1" t="s">
        <v>103</v>
      </c>
      <c r="CY98" s="1"/>
      <c r="CZ98" s="1"/>
      <c r="DA98" s="1"/>
      <c r="DB98" s="1"/>
      <c r="DC98" s="1"/>
      <c r="DD98" s="1"/>
      <c r="DE98" s="1"/>
      <c r="DF98" s="1"/>
      <c r="DG98" s="200" t="str">
        <f>IF(VLOOKUP(B96,無償化名簿!$A$17:$R$66,17)=0,"",VLOOKUP(B96,無償化名簿!$A$17:$R$66,17))</f>
        <v/>
      </c>
      <c r="DH98" s="200"/>
      <c r="DI98" s="200"/>
      <c r="DJ98" s="1" t="s">
        <v>101</v>
      </c>
      <c r="DK98" s="1"/>
      <c r="DL98" s="1" t="s">
        <v>102</v>
      </c>
      <c r="DM98" s="1"/>
    </row>
    <row r="99" spans="2:117">
      <c r="B99" s="224">
        <v>31</v>
      </c>
      <c r="C99" s="208"/>
      <c r="D99" s="228">
        <f>VLOOKUP(B99,無償化名簿!$A$17:$R$66,3)</f>
        <v>0</v>
      </c>
      <c r="E99" s="207"/>
      <c r="F99" s="207"/>
      <c r="G99" s="207"/>
      <c r="H99" s="207"/>
      <c r="I99" s="207"/>
      <c r="J99" s="207"/>
      <c r="K99" s="207"/>
      <c r="L99" s="207"/>
      <c r="M99" s="207"/>
      <c r="N99" s="207"/>
      <c r="O99" s="207"/>
      <c r="P99" s="208"/>
      <c r="Q99" s="224">
        <f>VLOOKUP(B99,無償化名簿!$A$17:$R$66,2)</f>
        <v>0</v>
      </c>
      <c r="R99" s="207"/>
      <c r="S99" s="207"/>
      <c r="T99" s="207"/>
      <c r="U99" s="207"/>
      <c r="V99" s="207"/>
      <c r="W99" s="207"/>
      <c r="X99" s="207"/>
      <c r="Y99" s="207"/>
      <c r="Z99" s="207"/>
      <c r="AA99" s="207"/>
      <c r="AB99" s="207"/>
      <c r="AC99" s="207"/>
      <c r="AD99" s="207"/>
      <c r="AE99" s="208"/>
      <c r="AF99" s="229" t="s">
        <v>62</v>
      </c>
      <c r="AG99" s="230"/>
      <c r="AH99" s="223" t="s">
        <v>21</v>
      </c>
      <c r="AI99" s="223"/>
      <c r="AJ99" s="223"/>
      <c r="AK99" s="223"/>
      <c r="AL99" s="223"/>
      <c r="AM99" s="223"/>
      <c r="AN99" s="223"/>
      <c r="AO99" s="224" t="str">
        <f>IF(AND(AO100="□",AO101="□"),"☑","□")</f>
        <v>☑</v>
      </c>
      <c r="AP99" s="207"/>
      <c r="AQ99" s="223" t="s">
        <v>41</v>
      </c>
      <c r="AR99" s="223"/>
      <c r="AS99" s="223"/>
      <c r="AT99" s="223"/>
      <c r="AU99" s="207"/>
      <c r="AV99" s="207"/>
      <c r="AW99" s="207"/>
      <c r="AX99" s="207"/>
      <c r="AY99" s="207"/>
      <c r="AZ99" s="207"/>
      <c r="BA99" s="207"/>
      <c r="BB99" s="207"/>
      <c r="BC99" s="207"/>
      <c r="BD99" s="207"/>
      <c r="BE99" s="208"/>
      <c r="BF99" s="225">
        <f>VLOOKUP(B99,無償化名簿!$A$17:$R$66,11)-VLOOKUP(B99,無償化名簿!$A$17:$R$66,15)</f>
        <v>0</v>
      </c>
      <c r="BG99" s="203"/>
      <c r="BH99" s="203"/>
      <c r="BI99" s="203"/>
      <c r="BJ99" s="203"/>
      <c r="BK99" s="203"/>
      <c r="BL99" s="203"/>
      <c r="BM99" s="203"/>
      <c r="BN99" s="203"/>
      <c r="BO99" s="203"/>
      <c r="BP99" s="203"/>
      <c r="BQ99" s="203"/>
      <c r="BR99" s="203"/>
      <c r="BS99" s="203" t="s">
        <v>5</v>
      </c>
      <c r="BT99" s="204"/>
      <c r="BU99" s="203" t="e">
        <f>IF(CO99&gt;7,0,IF(CV99="☑",CQ99,IF(CV100="☑",CS99,IF(CV101="☑",CU99))))</f>
        <v>#N/A</v>
      </c>
      <c r="BV99" s="203"/>
      <c r="BW99" s="203"/>
      <c r="BX99" s="203"/>
      <c r="BY99" s="203"/>
      <c r="BZ99" s="203"/>
      <c r="CA99" s="203"/>
      <c r="CB99" s="203"/>
      <c r="CC99" s="203"/>
      <c r="CD99" s="203"/>
      <c r="CE99" s="203"/>
      <c r="CF99" s="203"/>
      <c r="CG99" s="203"/>
      <c r="CH99" s="207" t="s">
        <v>5</v>
      </c>
      <c r="CI99" s="208"/>
      <c r="CJ99" s="1"/>
      <c r="CK99" s="200" t="e">
        <f>BF101</f>
        <v>#N/A</v>
      </c>
      <c r="CL99" s="200"/>
      <c r="CM99" s="200"/>
      <c r="CN99" s="1"/>
      <c r="CO99" s="200">
        <f>DATEDIF(D99,$CQ$4,"Y")</f>
        <v>0</v>
      </c>
      <c r="CP99" s="200"/>
      <c r="CQ99" s="200">
        <f>IF(CO99&lt;3,42000,37000)</f>
        <v>42000</v>
      </c>
      <c r="CR99" s="200"/>
      <c r="CS99" s="200" t="e">
        <f>ROUNDDOWN(CQ99*($CQ$205-DG100+1)/$CQ$205,-1)</f>
        <v>#N/A</v>
      </c>
      <c r="CT99" s="200"/>
      <c r="CU99" s="201" t="e">
        <f>ROUNDDOWN(CQ99*DG101/$CQ$205,-1)</f>
        <v>#VALUE!</v>
      </c>
      <c r="CV99" s="200" t="str">
        <f>IF(AND(CV100="□",CV101="□"),"☑","□")</f>
        <v>□</v>
      </c>
      <c r="CW99" s="200"/>
      <c r="CX99" s="1" t="s">
        <v>104</v>
      </c>
      <c r="CY99" s="1"/>
      <c r="CZ99" s="1"/>
      <c r="DA99" s="1"/>
      <c r="DB99" s="1"/>
      <c r="DC99" s="1"/>
      <c r="DD99" s="1"/>
      <c r="DE99" s="1"/>
      <c r="DF99" s="1"/>
      <c r="DG99" s="1"/>
      <c r="DH99" s="1"/>
      <c r="DI99" s="1"/>
      <c r="DJ99" s="1"/>
      <c r="DK99" s="1"/>
      <c r="DL99" s="1"/>
      <c r="DM99" s="1"/>
    </row>
    <row r="100" spans="2:117">
      <c r="B100" s="213"/>
      <c r="C100" s="209"/>
      <c r="D100" s="213"/>
      <c r="E100" s="200"/>
      <c r="F100" s="200"/>
      <c r="G100" s="200"/>
      <c r="H100" s="200"/>
      <c r="I100" s="200"/>
      <c r="J100" s="200"/>
      <c r="K100" s="200"/>
      <c r="L100" s="200"/>
      <c r="M100" s="200"/>
      <c r="N100" s="200"/>
      <c r="O100" s="200"/>
      <c r="P100" s="209"/>
      <c r="Q100" s="213"/>
      <c r="R100" s="200"/>
      <c r="S100" s="200"/>
      <c r="T100" s="200"/>
      <c r="U100" s="200"/>
      <c r="V100" s="200"/>
      <c r="W100" s="200"/>
      <c r="X100" s="200"/>
      <c r="Y100" s="200"/>
      <c r="Z100" s="200"/>
      <c r="AA100" s="200"/>
      <c r="AB100" s="200"/>
      <c r="AC100" s="200"/>
      <c r="AD100" s="200"/>
      <c r="AE100" s="209"/>
      <c r="AF100" s="210" t="s">
        <v>33</v>
      </c>
      <c r="AG100" s="211"/>
      <c r="AH100" s="212" t="s">
        <v>23</v>
      </c>
      <c r="AI100" s="212"/>
      <c r="AJ100" s="212"/>
      <c r="AK100" s="212"/>
      <c r="AL100" s="212"/>
      <c r="AM100" s="212"/>
      <c r="AN100" s="212"/>
      <c r="AO100" s="213" t="str">
        <f>IF(AZ100="","□","☑")</f>
        <v>□</v>
      </c>
      <c r="AP100" s="200"/>
      <c r="AQ100" s="212" t="s">
        <v>30</v>
      </c>
      <c r="AR100" s="212"/>
      <c r="AS100" s="212"/>
      <c r="AT100" s="212"/>
      <c r="AU100" s="212"/>
      <c r="AV100" s="212"/>
      <c r="AW100" s="212"/>
      <c r="AX100" s="212"/>
      <c r="AY100" s="212"/>
      <c r="AZ100" s="200" t="str">
        <f>IF(VLOOKUP(B99,無償化名簿!$A$17:$R$66,8)=0,"",VLOOKUP(B99,無償化名簿!$A$17:$R$66,8))</f>
        <v/>
      </c>
      <c r="BA100" s="200"/>
      <c r="BB100" s="200"/>
      <c r="BC100" s="200" t="s">
        <v>7</v>
      </c>
      <c r="BD100" s="200"/>
      <c r="BE100" s="20" t="s">
        <v>42</v>
      </c>
      <c r="BF100" s="226"/>
      <c r="BG100" s="205"/>
      <c r="BH100" s="205"/>
      <c r="BI100" s="205"/>
      <c r="BJ100" s="205"/>
      <c r="BK100" s="205"/>
      <c r="BL100" s="205"/>
      <c r="BM100" s="205"/>
      <c r="BN100" s="205"/>
      <c r="BO100" s="205"/>
      <c r="BP100" s="205"/>
      <c r="BQ100" s="205"/>
      <c r="BR100" s="205"/>
      <c r="BS100" s="205"/>
      <c r="BT100" s="206"/>
      <c r="BU100" s="205"/>
      <c r="BV100" s="205"/>
      <c r="BW100" s="205"/>
      <c r="BX100" s="205"/>
      <c r="BY100" s="205"/>
      <c r="BZ100" s="205"/>
      <c r="CA100" s="205"/>
      <c r="CB100" s="205"/>
      <c r="CC100" s="205"/>
      <c r="CD100" s="205"/>
      <c r="CE100" s="205"/>
      <c r="CF100" s="205"/>
      <c r="CG100" s="205"/>
      <c r="CH100" s="200"/>
      <c r="CI100" s="209"/>
      <c r="CJ100" s="1"/>
      <c r="CK100" s="200"/>
      <c r="CL100" s="200"/>
      <c r="CM100" s="200"/>
      <c r="CN100" s="1"/>
      <c r="CO100" s="200"/>
      <c r="CP100" s="200"/>
      <c r="CQ100" s="200"/>
      <c r="CR100" s="200"/>
      <c r="CS100" s="200"/>
      <c r="CT100" s="200"/>
      <c r="CU100" s="201"/>
      <c r="CV100" s="200" t="str">
        <f>IF(DG100="","□","☑")</f>
        <v>☑</v>
      </c>
      <c r="CW100" s="200"/>
      <c r="CX100" s="1" t="s">
        <v>100</v>
      </c>
      <c r="CY100" s="1"/>
      <c r="CZ100" s="1"/>
      <c r="DA100" s="1"/>
      <c r="DB100" s="1"/>
      <c r="DC100" s="1"/>
      <c r="DD100" s="1"/>
      <c r="DE100" s="1"/>
      <c r="DF100" s="1"/>
      <c r="DG100" s="200" t="b">
        <f>IF(VLOOKUP(B99,無償化名簿!$A$17:$R$66,16)=0,"",VLOOKUP(B99,無償化名簿!$A$17:$R$66,16))</f>
        <v>0</v>
      </c>
      <c r="DH100" s="200"/>
      <c r="DI100" s="200"/>
      <c r="DJ100" s="1" t="s">
        <v>101</v>
      </c>
      <c r="DK100" s="1"/>
      <c r="DL100" s="1" t="s">
        <v>102</v>
      </c>
      <c r="DM100" s="1"/>
    </row>
    <row r="101" spans="2:117">
      <c r="B101" s="217"/>
      <c r="C101" s="227"/>
      <c r="D101" s="217"/>
      <c r="E101" s="218"/>
      <c r="F101" s="218"/>
      <c r="G101" s="218"/>
      <c r="H101" s="218"/>
      <c r="I101" s="218"/>
      <c r="J101" s="218"/>
      <c r="K101" s="218"/>
      <c r="L101" s="218"/>
      <c r="M101" s="218"/>
      <c r="N101" s="218"/>
      <c r="O101" s="218"/>
      <c r="P101" s="227"/>
      <c r="Q101" s="217"/>
      <c r="R101" s="218"/>
      <c r="S101" s="218"/>
      <c r="T101" s="218"/>
      <c r="U101" s="218"/>
      <c r="V101" s="218"/>
      <c r="W101" s="218"/>
      <c r="X101" s="218"/>
      <c r="Y101" s="218"/>
      <c r="Z101" s="218"/>
      <c r="AA101" s="218"/>
      <c r="AB101" s="218"/>
      <c r="AC101" s="218"/>
      <c r="AD101" s="218"/>
      <c r="AE101" s="227"/>
      <c r="AF101" s="214" t="s">
        <v>33</v>
      </c>
      <c r="AG101" s="215"/>
      <c r="AH101" s="216" t="s">
        <v>22</v>
      </c>
      <c r="AI101" s="216"/>
      <c r="AJ101" s="216"/>
      <c r="AK101" s="216"/>
      <c r="AL101" s="216"/>
      <c r="AM101" s="216"/>
      <c r="AN101" s="216"/>
      <c r="AO101" s="213" t="str">
        <f>IF(AZ101="","□","☑")</f>
        <v>□</v>
      </c>
      <c r="AP101" s="200"/>
      <c r="AQ101" s="216" t="s">
        <v>89</v>
      </c>
      <c r="AR101" s="216"/>
      <c r="AS101" s="216"/>
      <c r="AT101" s="216"/>
      <c r="AU101" s="216"/>
      <c r="AV101" s="216"/>
      <c r="AW101" s="216"/>
      <c r="AX101" s="216"/>
      <c r="AY101" s="216"/>
      <c r="AZ101" s="218" t="str">
        <f>IF(VLOOKUP(B99,無償化名簿!$A$17:$R$66,9)=0,"",VLOOKUP(B99,無償化名簿!$A$17:$R$66,9))</f>
        <v/>
      </c>
      <c r="BA101" s="218"/>
      <c r="BB101" s="218"/>
      <c r="BC101" s="218" t="s">
        <v>7</v>
      </c>
      <c r="BD101" s="218"/>
      <c r="BE101" s="21" t="s">
        <v>42</v>
      </c>
      <c r="BF101" s="219" t="e">
        <f>MIN(BF99,BU99)</f>
        <v>#N/A</v>
      </c>
      <c r="BG101" s="220"/>
      <c r="BH101" s="220"/>
      <c r="BI101" s="220"/>
      <c r="BJ101" s="220"/>
      <c r="BK101" s="220"/>
      <c r="BL101" s="220"/>
      <c r="BM101" s="220"/>
      <c r="BN101" s="220"/>
      <c r="BO101" s="220"/>
      <c r="BP101" s="220"/>
      <c r="BQ101" s="220"/>
      <c r="BR101" s="220"/>
      <c r="BS101" s="220"/>
      <c r="BT101" s="220"/>
      <c r="BU101" s="220"/>
      <c r="BV101" s="220"/>
      <c r="BW101" s="220"/>
      <c r="BX101" s="220"/>
      <c r="BY101" s="220"/>
      <c r="BZ101" s="220"/>
      <c r="CA101" s="220"/>
      <c r="CB101" s="220"/>
      <c r="CC101" s="220"/>
      <c r="CD101" s="220"/>
      <c r="CE101" s="220"/>
      <c r="CF101" s="220"/>
      <c r="CG101" s="220"/>
      <c r="CH101" s="221" t="s">
        <v>5</v>
      </c>
      <c r="CI101" s="222"/>
      <c r="CJ101" s="1"/>
      <c r="CK101" s="200"/>
      <c r="CL101" s="200"/>
      <c r="CM101" s="200"/>
      <c r="CN101" s="1"/>
      <c r="CO101" s="200"/>
      <c r="CP101" s="200"/>
      <c r="CQ101" s="200"/>
      <c r="CR101" s="200"/>
      <c r="CS101" s="200"/>
      <c r="CT101" s="200"/>
      <c r="CU101" s="201"/>
      <c r="CV101" s="267" t="str">
        <f>IF(DG101="","□","☑")</f>
        <v>□</v>
      </c>
      <c r="CW101" s="267"/>
      <c r="CX101" s="1" t="s">
        <v>103</v>
      </c>
      <c r="CY101" s="1"/>
      <c r="CZ101" s="1"/>
      <c r="DA101" s="1"/>
      <c r="DB101" s="1"/>
      <c r="DC101" s="1"/>
      <c r="DD101" s="1"/>
      <c r="DE101" s="1"/>
      <c r="DF101" s="1"/>
      <c r="DG101" s="200" t="str">
        <f>IF(VLOOKUP(B99,無償化名簿!$A$17:$R$66,17)=0,"",VLOOKUP(B99,無償化名簿!$A$17:$R$66,17))</f>
        <v/>
      </c>
      <c r="DH101" s="200"/>
      <c r="DI101" s="200"/>
      <c r="DJ101" s="1" t="s">
        <v>101</v>
      </c>
      <c r="DK101" s="1"/>
      <c r="DL101" s="1" t="s">
        <v>102</v>
      </c>
      <c r="DM101" s="1"/>
    </row>
    <row r="102" spans="2:117">
      <c r="B102" s="224">
        <v>32</v>
      </c>
      <c r="C102" s="208"/>
      <c r="D102" s="228">
        <f>VLOOKUP(B102,無償化名簿!$A$17:$R$66,3)</f>
        <v>0</v>
      </c>
      <c r="E102" s="207"/>
      <c r="F102" s="207"/>
      <c r="G102" s="207"/>
      <c r="H102" s="207"/>
      <c r="I102" s="207"/>
      <c r="J102" s="207"/>
      <c r="K102" s="207"/>
      <c r="L102" s="207"/>
      <c r="M102" s="207"/>
      <c r="N102" s="207"/>
      <c r="O102" s="207"/>
      <c r="P102" s="208"/>
      <c r="Q102" s="224">
        <f>VLOOKUP(B102,無償化名簿!$A$17:$R$66,2)</f>
        <v>0</v>
      </c>
      <c r="R102" s="207"/>
      <c r="S102" s="207"/>
      <c r="T102" s="207"/>
      <c r="U102" s="207"/>
      <c r="V102" s="207"/>
      <c r="W102" s="207"/>
      <c r="X102" s="207"/>
      <c r="Y102" s="207"/>
      <c r="Z102" s="207"/>
      <c r="AA102" s="207"/>
      <c r="AB102" s="207"/>
      <c r="AC102" s="207"/>
      <c r="AD102" s="207"/>
      <c r="AE102" s="208"/>
      <c r="AF102" s="229" t="s">
        <v>62</v>
      </c>
      <c r="AG102" s="230"/>
      <c r="AH102" s="223" t="s">
        <v>21</v>
      </c>
      <c r="AI102" s="223"/>
      <c r="AJ102" s="223"/>
      <c r="AK102" s="223"/>
      <c r="AL102" s="223"/>
      <c r="AM102" s="223"/>
      <c r="AN102" s="223"/>
      <c r="AO102" s="224" t="str">
        <f>IF(AND(AO103="□",AO104="□"),"☑","□")</f>
        <v>☑</v>
      </c>
      <c r="AP102" s="207"/>
      <c r="AQ102" s="223" t="s">
        <v>41</v>
      </c>
      <c r="AR102" s="223"/>
      <c r="AS102" s="223"/>
      <c r="AT102" s="223"/>
      <c r="AU102" s="207"/>
      <c r="AV102" s="207"/>
      <c r="AW102" s="207"/>
      <c r="AX102" s="207"/>
      <c r="AY102" s="207"/>
      <c r="AZ102" s="207"/>
      <c r="BA102" s="207"/>
      <c r="BB102" s="207"/>
      <c r="BC102" s="207"/>
      <c r="BD102" s="207"/>
      <c r="BE102" s="208"/>
      <c r="BF102" s="225">
        <f>VLOOKUP(B102,無償化名簿!$A$17:$R$66,11)-VLOOKUP(B102,無償化名簿!$A$17:$R$66,15)</f>
        <v>0</v>
      </c>
      <c r="BG102" s="203"/>
      <c r="BH102" s="203"/>
      <c r="BI102" s="203"/>
      <c r="BJ102" s="203"/>
      <c r="BK102" s="203"/>
      <c r="BL102" s="203"/>
      <c r="BM102" s="203"/>
      <c r="BN102" s="203"/>
      <c r="BO102" s="203"/>
      <c r="BP102" s="203"/>
      <c r="BQ102" s="203"/>
      <c r="BR102" s="203"/>
      <c r="BS102" s="203" t="s">
        <v>5</v>
      </c>
      <c r="BT102" s="204"/>
      <c r="BU102" s="203" t="e">
        <f>IF(CO102&gt;7,0,IF(CV102="☑",CQ102,IF(CV103="☑",CS102,IF(CV104="☑",CU102))))</f>
        <v>#N/A</v>
      </c>
      <c r="BV102" s="203"/>
      <c r="BW102" s="203"/>
      <c r="BX102" s="203"/>
      <c r="BY102" s="203"/>
      <c r="BZ102" s="203"/>
      <c r="CA102" s="203"/>
      <c r="CB102" s="203"/>
      <c r="CC102" s="203"/>
      <c r="CD102" s="203"/>
      <c r="CE102" s="203"/>
      <c r="CF102" s="203"/>
      <c r="CG102" s="203"/>
      <c r="CH102" s="207" t="s">
        <v>5</v>
      </c>
      <c r="CI102" s="208"/>
      <c r="CJ102" s="1"/>
      <c r="CK102" s="200" t="e">
        <f>BF104</f>
        <v>#N/A</v>
      </c>
      <c r="CL102" s="200"/>
      <c r="CM102" s="200"/>
      <c r="CN102" s="1"/>
      <c r="CO102" s="200">
        <f>DATEDIF(D102,$CQ$4,"Y")</f>
        <v>0</v>
      </c>
      <c r="CP102" s="200"/>
      <c r="CQ102" s="200">
        <f>IF(CO102&lt;3,42000,37000)</f>
        <v>42000</v>
      </c>
      <c r="CR102" s="200"/>
      <c r="CS102" s="200" t="e">
        <f>ROUNDDOWN(CQ102*($CQ$205-DG103+1)/$CQ$205,-1)</f>
        <v>#N/A</v>
      </c>
      <c r="CT102" s="200"/>
      <c r="CU102" s="201" t="e">
        <f>ROUNDDOWN(CQ102*DG104/$CQ$205,-1)</f>
        <v>#VALUE!</v>
      </c>
      <c r="CV102" s="200" t="str">
        <f>IF(AND(CV103="□",CV104="□"),"☑","□")</f>
        <v>□</v>
      </c>
      <c r="CW102" s="200"/>
      <c r="CX102" s="1" t="s">
        <v>104</v>
      </c>
      <c r="CY102" s="1"/>
      <c r="CZ102" s="1"/>
      <c r="DA102" s="1"/>
      <c r="DB102" s="1"/>
      <c r="DC102" s="1"/>
      <c r="DD102" s="1"/>
      <c r="DE102" s="1"/>
      <c r="DF102" s="1"/>
      <c r="DG102" s="1"/>
      <c r="DH102" s="1"/>
      <c r="DI102" s="1"/>
      <c r="DJ102" s="1"/>
      <c r="DK102" s="1"/>
      <c r="DL102" s="1"/>
      <c r="DM102" s="1"/>
    </row>
    <row r="103" spans="2:117">
      <c r="B103" s="213"/>
      <c r="C103" s="209"/>
      <c r="D103" s="213"/>
      <c r="E103" s="200"/>
      <c r="F103" s="200"/>
      <c r="G103" s="200"/>
      <c r="H103" s="200"/>
      <c r="I103" s="200"/>
      <c r="J103" s="200"/>
      <c r="K103" s="200"/>
      <c r="L103" s="200"/>
      <c r="M103" s="200"/>
      <c r="N103" s="200"/>
      <c r="O103" s="200"/>
      <c r="P103" s="209"/>
      <c r="Q103" s="213"/>
      <c r="R103" s="200"/>
      <c r="S103" s="200"/>
      <c r="T103" s="200"/>
      <c r="U103" s="200"/>
      <c r="V103" s="200"/>
      <c r="W103" s="200"/>
      <c r="X103" s="200"/>
      <c r="Y103" s="200"/>
      <c r="Z103" s="200"/>
      <c r="AA103" s="200"/>
      <c r="AB103" s="200"/>
      <c r="AC103" s="200"/>
      <c r="AD103" s="200"/>
      <c r="AE103" s="209"/>
      <c r="AF103" s="210" t="s">
        <v>33</v>
      </c>
      <c r="AG103" s="211"/>
      <c r="AH103" s="212" t="s">
        <v>23</v>
      </c>
      <c r="AI103" s="212"/>
      <c r="AJ103" s="212"/>
      <c r="AK103" s="212"/>
      <c r="AL103" s="212"/>
      <c r="AM103" s="212"/>
      <c r="AN103" s="212"/>
      <c r="AO103" s="213" t="str">
        <f>IF(AZ103="","□","☑")</f>
        <v>□</v>
      </c>
      <c r="AP103" s="200"/>
      <c r="AQ103" s="212" t="s">
        <v>30</v>
      </c>
      <c r="AR103" s="212"/>
      <c r="AS103" s="212"/>
      <c r="AT103" s="212"/>
      <c r="AU103" s="212"/>
      <c r="AV103" s="212"/>
      <c r="AW103" s="212"/>
      <c r="AX103" s="212"/>
      <c r="AY103" s="212"/>
      <c r="AZ103" s="200" t="str">
        <f>IF(VLOOKUP(B102,無償化名簿!$A$17:$R$66,8)=0,"",VLOOKUP(B102,無償化名簿!$A$17:$R$66,8))</f>
        <v/>
      </c>
      <c r="BA103" s="200"/>
      <c r="BB103" s="200"/>
      <c r="BC103" s="200" t="s">
        <v>7</v>
      </c>
      <c r="BD103" s="200"/>
      <c r="BE103" s="20" t="s">
        <v>42</v>
      </c>
      <c r="BF103" s="226"/>
      <c r="BG103" s="205"/>
      <c r="BH103" s="205"/>
      <c r="BI103" s="205"/>
      <c r="BJ103" s="205"/>
      <c r="BK103" s="205"/>
      <c r="BL103" s="205"/>
      <c r="BM103" s="205"/>
      <c r="BN103" s="205"/>
      <c r="BO103" s="205"/>
      <c r="BP103" s="205"/>
      <c r="BQ103" s="205"/>
      <c r="BR103" s="205"/>
      <c r="BS103" s="205"/>
      <c r="BT103" s="206"/>
      <c r="BU103" s="205"/>
      <c r="BV103" s="205"/>
      <c r="BW103" s="205"/>
      <c r="BX103" s="205"/>
      <c r="BY103" s="205"/>
      <c r="BZ103" s="205"/>
      <c r="CA103" s="205"/>
      <c r="CB103" s="205"/>
      <c r="CC103" s="205"/>
      <c r="CD103" s="205"/>
      <c r="CE103" s="205"/>
      <c r="CF103" s="205"/>
      <c r="CG103" s="205"/>
      <c r="CH103" s="200"/>
      <c r="CI103" s="209"/>
      <c r="CJ103" s="1"/>
      <c r="CK103" s="200"/>
      <c r="CL103" s="200"/>
      <c r="CM103" s="200"/>
      <c r="CN103" s="1"/>
      <c r="CO103" s="200"/>
      <c r="CP103" s="200"/>
      <c r="CQ103" s="200"/>
      <c r="CR103" s="200"/>
      <c r="CS103" s="200"/>
      <c r="CT103" s="200"/>
      <c r="CU103" s="201"/>
      <c r="CV103" s="200" t="str">
        <f>IF(DG103="","□","☑")</f>
        <v>☑</v>
      </c>
      <c r="CW103" s="200"/>
      <c r="CX103" s="1" t="s">
        <v>100</v>
      </c>
      <c r="CY103" s="1"/>
      <c r="CZ103" s="1"/>
      <c r="DA103" s="1"/>
      <c r="DB103" s="1"/>
      <c r="DC103" s="1"/>
      <c r="DD103" s="1"/>
      <c r="DE103" s="1"/>
      <c r="DF103" s="1"/>
      <c r="DG103" s="200" t="b">
        <f>IF(VLOOKUP(B102,無償化名簿!$A$17:$R$66,16)=0,"",VLOOKUP(B102,無償化名簿!$A$17:$R$66,16))</f>
        <v>0</v>
      </c>
      <c r="DH103" s="200"/>
      <c r="DI103" s="200"/>
      <c r="DJ103" s="1" t="s">
        <v>101</v>
      </c>
      <c r="DK103" s="1"/>
      <c r="DL103" s="1" t="s">
        <v>102</v>
      </c>
      <c r="DM103" s="1"/>
    </row>
    <row r="104" spans="2:117">
      <c r="B104" s="217"/>
      <c r="C104" s="227"/>
      <c r="D104" s="217"/>
      <c r="E104" s="218"/>
      <c r="F104" s="218"/>
      <c r="G104" s="218"/>
      <c r="H104" s="218"/>
      <c r="I104" s="218"/>
      <c r="J104" s="218"/>
      <c r="K104" s="218"/>
      <c r="L104" s="218"/>
      <c r="M104" s="218"/>
      <c r="N104" s="218"/>
      <c r="O104" s="218"/>
      <c r="P104" s="227"/>
      <c r="Q104" s="217"/>
      <c r="R104" s="218"/>
      <c r="S104" s="218"/>
      <c r="T104" s="218"/>
      <c r="U104" s="218"/>
      <c r="V104" s="218"/>
      <c r="W104" s="218"/>
      <c r="X104" s="218"/>
      <c r="Y104" s="218"/>
      <c r="Z104" s="218"/>
      <c r="AA104" s="218"/>
      <c r="AB104" s="218"/>
      <c r="AC104" s="218"/>
      <c r="AD104" s="218"/>
      <c r="AE104" s="227"/>
      <c r="AF104" s="214" t="s">
        <v>33</v>
      </c>
      <c r="AG104" s="215"/>
      <c r="AH104" s="216" t="s">
        <v>22</v>
      </c>
      <c r="AI104" s="216"/>
      <c r="AJ104" s="216"/>
      <c r="AK104" s="216"/>
      <c r="AL104" s="216"/>
      <c r="AM104" s="216"/>
      <c r="AN104" s="216"/>
      <c r="AO104" s="217" t="str">
        <f>IF(AZ104="","□","☑")</f>
        <v>□</v>
      </c>
      <c r="AP104" s="218"/>
      <c r="AQ104" s="216" t="s">
        <v>89</v>
      </c>
      <c r="AR104" s="216"/>
      <c r="AS104" s="216"/>
      <c r="AT104" s="216"/>
      <c r="AU104" s="216"/>
      <c r="AV104" s="216"/>
      <c r="AW104" s="216"/>
      <c r="AX104" s="216"/>
      <c r="AY104" s="216"/>
      <c r="AZ104" s="218" t="str">
        <f>IF(VLOOKUP(B102,無償化名簿!$A$17:$R$66,9)=0,"",VLOOKUP(B102,無償化名簿!$A$17:$R$66,9))</f>
        <v/>
      </c>
      <c r="BA104" s="218"/>
      <c r="BB104" s="218"/>
      <c r="BC104" s="218" t="s">
        <v>7</v>
      </c>
      <c r="BD104" s="218"/>
      <c r="BE104" s="21" t="s">
        <v>42</v>
      </c>
      <c r="BF104" s="219" t="e">
        <f>MIN(BF102,BU102)</f>
        <v>#N/A</v>
      </c>
      <c r="BG104" s="220"/>
      <c r="BH104" s="220"/>
      <c r="BI104" s="220"/>
      <c r="BJ104" s="220"/>
      <c r="BK104" s="220"/>
      <c r="BL104" s="220"/>
      <c r="BM104" s="220"/>
      <c r="BN104" s="220"/>
      <c r="BO104" s="220"/>
      <c r="BP104" s="220"/>
      <c r="BQ104" s="220"/>
      <c r="BR104" s="220"/>
      <c r="BS104" s="220"/>
      <c r="BT104" s="220"/>
      <c r="BU104" s="220"/>
      <c r="BV104" s="220"/>
      <c r="BW104" s="220"/>
      <c r="BX104" s="220"/>
      <c r="BY104" s="220"/>
      <c r="BZ104" s="220"/>
      <c r="CA104" s="220"/>
      <c r="CB104" s="220"/>
      <c r="CC104" s="220"/>
      <c r="CD104" s="220"/>
      <c r="CE104" s="220"/>
      <c r="CF104" s="220"/>
      <c r="CG104" s="220"/>
      <c r="CH104" s="221" t="s">
        <v>5</v>
      </c>
      <c r="CI104" s="222"/>
      <c r="CJ104" s="1"/>
      <c r="CK104" s="200"/>
      <c r="CL104" s="200"/>
      <c r="CM104" s="200"/>
      <c r="CN104" s="1"/>
      <c r="CO104" s="200"/>
      <c r="CP104" s="200"/>
      <c r="CQ104" s="200"/>
      <c r="CR104" s="200"/>
      <c r="CS104" s="200"/>
      <c r="CT104" s="200"/>
      <c r="CU104" s="201"/>
      <c r="CV104" s="267" t="str">
        <f>IF(DG104="","□","☑")</f>
        <v>□</v>
      </c>
      <c r="CW104" s="267"/>
      <c r="CX104" s="1" t="s">
        <v>103</v>
      </c>
      <c r="CY104" s="1"/>
      <c r="CZ104" s="1"/>
      <c r="DA104" s="1"/>
      <c r="DB104" s="1"/>
      <c r="DC104" s="1"/>
      <c r="DD104" s="1"/>
      <c r="DE104" s="1"/>
      <c r="DF104" s="1"/>
      <c r="DG104" s="200" t="str">
        <f>IF(VLOOKUP(B102,無償化名簿!$A$17:$R$66,17)=0,"",VLOOKUP(B102,無償化名簿!$A$17:$R$66,17))</f>
        <v/>
      </c>
      <c r="DH104" s="200"/>
      <c r="DI104" s="200"/>
      <c r="DJ104" s="1" t="s">
        <v>101</v>
      </c>
      <c r="DK104" s="1"/>
      <c r="DL104" s="1" t="s">
        <v>102</v>
      </c>
      <c r="DM104" s="1"/>
    </row>
    <row r="105" spans="2:117">
      <c r="B105" s="224">
        <v>33</v>
      </c>
      <c r="C105" s="208"/>
      <c r="D105" s="228">
        <f>VLOOKUP(B105,無償化名簿!$A$17:$R$66,3)</f>
        <v>0</v>
      </c>
      <c r="E105" s="207"/>
      <c r="F105" s="207"/>
      <c r="G105" s="207"/>
      <c r="H105" s="207"/>
      <c r="I105" s="207"/>
      <c r="J105" s="207"/>
      <c r="K105" s="207"/>
      <c r="L105" s="207"/>
      <c r="M105" s="207"/>
      <c r="N105" s="207"/>
      <c r="O105" s="207"/>
      <c r="P105" s="208"/>
      <c r="Q105" s="224">
        <f>VLOOKUP(B105,無償化名簿!$A$17:$R$66,2)</f>
        <v>0</v>
      </c>
      <c r="R105" s="207"/>
      <c r="S105" s="207"/>
      <c r="T105" s="207"/>
      <c r="U105" s="207"/>
      <c r="V105" s="207"/>
      <c r="W105" s="207"/>
      <c r="X105" s="207"/>
      <c r="Y105" s="207"/>
      <c r="Z105" s="207"/>
      <c r="AA105" s="207"/>
      <c r="AB105" s="207"/>
      <c r="AC105" s="207"/>
      <c r="AD105" s="207"/>
      <c r="AE105" s="208"/>
      <c r="AF105" s="229" t="s">
        <v>86</v>
      </c>
      <c r="AG105" s="230"/>
      <c r="AH105" s="223" t="s">
        <v>21</v>
      </c>
      <c r="AI105" s="223"/>
      <c r="AJ105" s="223"/>
      <c r="AK105" s="223"/>
      <c r="AL105" s="223"/>
      <c r="AM105" s="223"/>
      <c r="AN105" s="223"/>
      <c r="AO105" s="224" t="str">
        <f>IF(AND(AO106="□",AO107="□"),"☑","□")</f>
        <v>☑</v>
      </c>
      <c r="AP105" s="207"/>
      <c r="AQ105" s="223" t="s">
        <v>41</v>
      </c>
      <c r="AR105" s="223"/>
      <c r="AS105" s="223"/>
      <c r="AT105" s="223"/>
      <c r="AU105" s="207"/>
      <c r="AV105" s="207"/>
      <c r="AW105" s="207"/>
      <c r="AX105" s="207"/>
      <c r="AY105" s="207"/>
      <c r="AZ105" s="207"/>
      <c r="BA105" s="207"/>
      <c r="BB105" s="207"/>
      <c r="BC105" s="207"/>
      <c r="BD105" s="207"/>
      <c r="BE105" s="208"/>
      <c r="BF105" s="225">
        <f>VLOOKUP(B105,無償化名簿!$A$17:$R$66,11)-VLOOKUP(B105,無償化名簿!$A$17:$R$66,15)</f>
        <v>0</v>
      </c>
      <c r="BG105" s="203"/>
      <c r="BH105" s="203"/>
      <c r="BI105" s="203"/>
      <c r="BJ105" s="203"/>
      <c r="BK105" s="203"/>
      <c r="BL105" s="203"/>
      <c r="BM105" s="203"/>
      <c r="BN105" s="203"/>
      <c r="BO105" s="203"/>
      <c r="BP105" s="203"/>
      <c r="BQ105" s="203"/>
      <c r="BR105" s="203"/>
      <c r="BS105" s="203" t="s">
        <v>5</v>
      </c>
      <c r="BT105" s="204"/>
      <c r="BU105" s="203" t="e">
        <f>IF(CO105&gt;7,0,IF(CV105="☑",CQ105,IF(CV106="☑",CS105,IF(CV107="☑",CU105))))</f>
        <v>#N/A</v>
      </c>
      <c r="BV105" s="203"/>
      <c r="BW105" s="203"/>
      <c r="BX105" s="203"/>
      <c r="BY105" s="203"/>
      <c r="BZ105" s="203"/>
      <c r="CA105" s="203"/>
      <c r="CB105" s="203"/>
      <c r="CC105" s="203"/>
      <c r="CD105" s="203"/>
      <c r="CE105" s="203"/>
      <c r="CF105" s="203"/>
      <c r="CG105" s="203"/>
      <c r="CH105" s="207" t="s">
        <v>5</v>
      </c>
      <c r="CI105" s="208"/>
      <c r="CJ105" s="1"/>
      <c r="CK105" s="205" t="e">
        <f>BF107</f>
        <v>#N/A</v>
      </c>
      <c r="CL105" s="200"/>
      <c r="CM105" s="200"/>
      <c r="CN105" s="1"/>
      <c r="CO105" s="200">
        <f>DATEDIF(D105,$CQ$4,"Y")</f>
        <v>0</v>
      </c>
      <c r="CP105" s="200"/>
      <c r="CQ105" s="200">
        <f>IF(CO105&lt;3,42000,37000)</f>
        <v>42000</v>
      </c>
      <c r="CR105" s="200"/>
      <c r="CS105" s="200" t="e">
        <f>ROUNDDOWN(CQ105*($CQ$205-DG106+1)/$CQ$205,-1)</f>
        <v>#N/A</v>
      </c>
      <c r="CT105" s="200"/>
      <c r="CU105" s="201" t="e">
        <f>ROUNDDOWN(CQ105*DG107/$CQ$205,-1)</f>
        <v>#VALUE!</v>
      </c>
      <c r="CV105" s="200" t="str">
        <f>IF(AND(CV106="□",CV107="□"),"☑","□")</f>
        <v>□</v>
      </c>
      <c r="CW105" s="200"/>
      <c r="CX105" s="1" t="s">
        <v>104</v>
      </c>
      <c r="CY105" s="1"/>
      <c r="CZ105" s="1"/>
      <c r="DA105" s="1"/>
      <c r="DB105" s="1"/>
      <c r="DC105" s="1"/>
      <c r="DD105" s="1"/>
      <c r="DE105" s="1"/>
      <c r="DF105" s="1"/>
      <c r="DG105" s="1"/>
      <c r="DH105" s="1"/>
      <c r="DI105" s="1"/>
      <c r="DJ105" s="1"/>
      <c r="DK105" s="1"/>
      <c r="DL105" s="1"/>
      <c r="DM105" s="1"/>
    </row>
    <row r="106" spans="2:117">
      <c r="B106" s="213"/>
      <c r="C106" s="209"/>
      <c r="D106" s="213"/>
      <c r="E106" s="200"/>
      <c r="F106" s="200"/>
      <c r="G106" s="200"/>
      <c r="H106" s="200"/>
      <c r="I106" s="200"/>
      <c r="J106" s="200"/>
      <c r="K106" s="200"/>
      <c r="L106" s="200"/>
      <c r="M106" s="200"/>
      <c r="N106" s="200"/>
      <c r="O106" s="200"/>
      <c r="P106" s="209"/>
      <c r="Q106" s="213"/>
      <c r="R106" s="200"/>
      <c r="S106" s="200"/>
      <c r="T106" s="200"/>
      <c r="U106" s="200"/>
      <c r="V106" s="200"/>
      <c r="W106" s="200"/>
      <c r="X106" s="200"/>
      <c r="Y106" s="200"/>
      <c r="Z106" s="200"/>
      <c r="AA106" s="200"/>
      <c r="AB106" s="200"/>
      <c r="AC106" s="200"/>
      <c r="AD106" s="200"/>
      <c r="AE106" s="209"/>
      <c r="AF106" s="210" t="s">
        <v>87</v>
      </c>
      <c r="AG106" s="211"/>
      <c r="AH106" s="212" t="s">
        <v>23</v>
      </c>
      <c r="AI106" s="212"/>
      <c r="AJ106" s="212"/>
      <c r="AK106" s="212"/>
      <c r="AL106" s="212"/>
      <c r="AM106" s="212"/>
      <c r="AN106" s="212"/>
      <c r="AO106" s="213" t="str">
        <f>IF(AZ106="","□","☑")</f>
        <v>□</v>
      </c>
      <c r="AP106" s="200"/>
      <c r="AQ106" s="212" t="s">
        <v>30</v>
      </c>
      <c r="AR106" s="212"/>
      <c r="AS106" s="212"/>
      <c r="AT106" s="212"/>
      <c r="AU106" s="212"/>
      <c r="AV106" s="212"/>
      <c r="AW106" s="212"/>
      <c r="AX106" s="212"/>
      <c r="AY106" s="212"/>
      <c r="AZ106" s="200" t="str">
        <f>IF(VLOOKUP(B105,無償化名簿!$A$17:$R$66,8)=0,"",VLOOKUP(B105,無償化名簿!$A$17:$R$66,8))</f>
        <v/>
      </c>
      <c r="BA106" s="200"/>
      <c r="BB106" s="200"/>
      <c r="BC106" s="200" t="s">
        <v>7</v>
      </c>
      <c r="BD106" s="200"/>
      <c r="BE106" s="20" t="s">
        <v>42</v>
      </c>
      <c r="BF106" s="226"/>
      <c r="BG106" s="205"/>
      <c r="BH106" s="205"/>
      <c r="BI106" s="205"/>
      <c r="BJ106" s="205"/>
      <c r="BK106" s="205"/>
      <c r="BL106" s="205"/>
      <c r="BM106" s="205"/>
      <c r="BN106" s="205"/>
      <c r="BO106" s="205"/>
      <c r="BP106" s="205"/>
      <c r="BQ106" s="205"/>
      <c r="BR106" s="205"/>
      <c r="BS106" s="205"/>
      <c r="BT106" s="206"/>
      <c r="BU106" s="205"/>
      <c r="BV106" s="205"/>
      <c r="BW106" s="205"/>
      <c r="BX106" s="205"/>
      <c r="BY106" s="205"/>
      <c r="BZ106" s="205"/>
      <c r="CA106" s="205"/>
      <c r="CB106" s="205"/>
      <c r="CC106" s="205"/>
      <c r="CD106" s="205"/>
      <c r="CE106" s="205"/>
      <c r="CF106" s="205"/>
      <c r="CG106" s="205"/>
      <c r="CH106" s="200"/>
      <c r="CI106" s="209"/>
      <c r="CJ106" s="1"/>
      <c r="CK106" s="200"/>
      <c r="CL106" s="200"/>
      <c r="CM106" s="200"/>
      <c r="CN106" s="1"/>
      <c r="CO106" s="200"/>
      <c r="CP106" s="200"/>
      <c r="CQ106" s="200"/>
      <c r="CR106" s="200"/>
      <c r="CS106" s="200"/>
      <c r="CT106" s="200"/>
      <c r="CU106" s="201"/>
      <c r="CV106" s="200" t="str">
        <f>IF(DG106="","□","☑")</f>
        <v>☑</v>
      </c>
      <c r="CW106" s="200"/>
      <c r="CX106" s="1" t="s">
        <v>100</v>
      </c>
      <c r="CY106" s="1"/>
      <c r="CZ106" s="1"/>
      <c r="DA106" s="1"/>
      <c r="DB106" s="1"/>
      <c r="DC106" s="1"/>
      <c r="DD106" s="1"/>
      <c r="DE106" s="1"/>
      <c r="DF106" s="1"/>
      <c r="DG106" s="200" t="b">
        <f>IF(VLOOKUP(B105,無償化名簿!$A$17:$R$66,16)=0,"",VLOOKUP(B105,無償化名簿!$A$17:$R$66,16))</f>
        <v>0</v>
      </c>
      <c r="DH106" s="200"/>
      <c r="DI106" s="200"/>
      <c r="DJ106" s="1" t="s">
        <v>101</v>
      </c>
      <c r="DK106" s="1"/>
      <c r="DL106" s="1" t="s">
        <v>102</v>
      </c>
      <c r="DM106" s="1"/>
    </row>
    <row r="107" spans="2:117">
      <c r="B107" s="217"/>
      <c r="C107" s="227"/>
      <c r="D107" s="217"/>
      <c r="E107" s="218"/>
      <c r="F107" s="218"/>
      <c r="G107" s="218"/>
      <c r="H107" s="218"/>
      <c r="I107" s="218"/>
      <c r="J107" s="218"/>
      <c r="K107" s="218"/>
      <c r="L107" s="218"/>
      <c r="M107" s="218"/>
      <c r="N107" s="218"/>
      <c r="O107" s="218"/>
      <c r="P107" s="227"/>
      <c r="Q107" s="217"/>
      <c r="R107" s="218"/>
      <c r="S107" s="218"/>
      <c r="T107" s="218"/>
      <c r="U107" s="218"/>
      <c r="V107" s="218"/>
      <c r="W107" s="218"/>
      <c r="X107" s="218"/>
      <c r="Y107" s="218"/>
      <c r="Z107" s="218"/>
      <c r="AA107" s="218"/>
      <c r="AB107" s="218"/>
      <c r="AC107" s="218"/>
      <c r="AD107" s="218"/>
      <c r="AE107" s="227"/>
      <c r="AF107" s="214" t="s">
        <v>33</v>
      </c>
      <c r="AG107" s="215"/>
      <c r="AH107" s="216" t="s">
        <v>22</v>
      </c>
      <c r="AI107" s="216"/>
      <c r="AJ107" s="216"/>
      <c r="AK107" s="216"/>
      <c r="AL107" s="216"/>
      <c r="AM107" s="216"/>
      <c r="AN107" s="216"/>
      <c r="AO107" s="213" t="str">
        <f>IF(AZ107="","□","☑")</f>
        <v>□</v>
      </c>
      <c r="AP107" s="200"/>
      <c r="AQ107" s="216" t="s">
        <v>89</v>
      </c>
      <c r="AR107" s="216"/>
      <c r="AS107" s="216"/>
      <c r="AT107" s="216"/>
      <c r="AU107" s="216"/>
      <c r="AV107" s="216"/>
      <c r="AW107" s="216"/>
      <c r="AX107" s="216"/>
      <c r="AY107" s="216"/>
      <c r="AZ107" s="218" t="str">
        <f>IF(VLOOKUP(B105,無償化名簿!$A$17:$R$66,9)=0,"",VLOOKUP(B105,無償化名簿!$A$17:$R$66,9))</f>
        <v/>
      </c>
      <c r="BA107" s="218"/>
      <c r="BB107" s="218"/>
      <c r="BC107" s="218" t="s">
        <v>7</v>
      </c>
      <c r="BD107" s="218"/>
      <c r="BE107" s="21" t="s">
        <v>42</v>
      </c>
      <c r="BF107" s="219" t="e">
        <f>MIN(BF105,BU105)</f>
        <v>#N/A</v>
      </c>
      <c r="BG107" s="220"/>
      <c r="BH107" s="220"/>
      <c r="BI107" s="220"/>
      <c r="BJ107" s="220"/>
      <c r="BK107" s="220"/>
      <c r="BL107" s="220"/>
      <c r="BM107" s="220"/>
      <c r="BN107" s="220"/>
      <c r="BO107" s="220"/>
      <c r="BP107" s="220"/>
      <c r="BQ107" s="220"/>
      <c r="BR107" s="220"/>
      <c r="BS107" s="220"/>
      <c r="BT107" s="220"/>
      <c r="BU107" s="220"/>
      <c r="BV107" s="220"/>
      <c r="BW107" s="220"/>
      <c r="BX107" s="220"/>
      <c r="BY107" s="220"/>
      <c r="BZ107" s="220"/>
      <c r="CA107" s="220"/>
      <c r="CB107" s="220"/>
      <c r="CC107" s="220"/>
      <c r="CD107" s="220"/>
      <c r="CE107" s="220"/>
      <c r="CF107" s="220"/>
      <c r="CG107" s="220"/>
      <c r="CH107" s="221" t="s">
        <v>5</v>
      </c>
      <c r="CI107" s="222"/>
      <c r="CJ107" s="1"/>
      <c r="CK107" s="200"/>
      <c r="CL107" s="200"/>
      <c r="CM107" s="200"/>
      <c r="CN107" s="1"/>
      <c r="CO107" s="200"/>
      <c r="CP107" s="200"/>
      <c r="CQ107" s="200"/>
      <c r="CR107" s="200"/>
      <c r="CS107" s="200"/>
      <c r="CT107" s="200"/>
      <c r="CU107" s="201"/>
      <c r="CV107" s="267" t="str">
        <f>IF(DG107="","□","☑")</f>
        <v>□</v>
      </c>
      <c r="CW107" s="267"/>
      <c r="CX107" s="1" t="s">
        <v>103</v>
      </c>
      <c r="CY107" s="1"/>
      <c r="CZ107" s="1"/>
      <c r="DA107" s="1"/>
      <c r="DB107" s="1"/>
      <c r="DC107" s="1"/>
      <c r="DD107" s="1"/>
      <c r="DE107" s="1"/>
      <c r="DF107" s="1"/>
      <c r="DG107" s="200" t="str">
        <f>IF(VLOOKUP(B105,無償化名簿!$A$17:$R$66,17)=0,"",VLOOKUP(B105,無償化名簿!$A$17:$R$66,17))</f>
        <v/>
      </c>
      <c r="DH107" s="200"/>
      <c r="DI107" s="200"/>
      <c r="DJ107" s="1" t="s">
        <v>101</v>
      </c>
      <c r="DK107" s="1"/>
      <c r="DL107" s="1" t="s">
        <v>102</v>
      </c>
      <c r="DM107" s="1"/>
    </row>
    <row r="108" spans="2:117">
      <c r="B108" s="224">
        <v>34</v>
      </c>
      <c r="C108" s="208"/>
      <c r="D108" s="228">
        <f>VLOOKUP(B108,無償化名簿!$A$17:$R$66,3)</f>
        <v>0</v>
      </c>
      <c r="E108" s="207"/>
      <c r="F108" s="207"/>
      <c r="G108" s="207"/>
      <c r="H108" s="207"/>
      <c r="I108" s="207"/>
      <c r="J108" s="207"/>
      <c r="K108" s="207"/>
      <c r="L108" s="207"/>
      <c r="M108" s="207"/>
      <c r="N108" s="207"/>
      <c r="O108" s="207"/>
      <c r="P108" s="208"/>
      <c r="Q108" s="224">
        <f>VLOOKUP(B108,無償化名簿!$A$17:$R$66,2)</f>
        <v>0</v>
      </c>
      <c r="R108" s="207"/>
      <c r="S108" s="207"/>
      <c r="T108" s="207"/>
      <c r="U108" s="207"/>
      <c r="V108" s="207"/>
      <c r="W108" s="207"/>
      <c r="X108" s="207"/>
      <c r="Y108" s="207"/>
      <c r="Z108" s="207"/>
      <c r="AA108" s="207"/>
      <c r="AB108" s="207"/>
      <c r="AC108" s="207"/>
      <c r="AD108" s="207"/>
      <c r="AE108" s="208"/>
      <c r="AF108" s="229" t="s">
        <v>62</v>
      </c>
      <c r="AG108" s="230"/>
      <c r="AH108" s="223" t="s">
        <v>21</v>
      </c>
      <c r="AI108" s="223"/>
      <c r="AJ108" s="223"/>
      <c r="AK108" s="223"/>
      <c r="AL108" s="223"/>
      <c r="AM108" s="223"/>
      <c r="AN108" s="223"/>
      <c r="AO108" s="224" t="str">
        <f>IF(AND(AO109="□",AO110="□"),"☑","□")</f>
        <v>☑</v>
      </c>
      <c r="AP108" s="207"/>
      <c r="AQ108" s="223" t="s">
        <v>41</v>
      </c>
      <c r="AR108" s="223"/>
      <c r="AS108" s="223"/>
      <c r="AT108" s="223"/>
      <c r="AU108" s="207"/>
      <c r="AV108" s="207"/>
      <c r="AW108" s="207"/>
      <c r="AX108" s="207"/>
      <c r="AY108" s="207"/>
      <c r="AZ108" s="207"/>
      <c r="BA108" s="207"/>
      <c r="BB108" s="207"/>
      <c r="BC108" s="207"/>
      <c r="BD108" s="207"/>
      <c r="BE108" s="208"/>
      <c r="BF108" s="225">
        <f>VLOOKUP(B108,無償化名簿!$A$17:$R$66,11)-VLOOKUP(B108,無償化名簿!$A$17:$R$66,15)</f>
        <v>0</v>
      </c>
      <c r="BG108" s="203"/>
      <c r="BH108" s="203"/>
      <c r="BI108" s="203"/>
      <c r="BJ108" s="203"/>
      <c r="BK108" s="203"/>
      <c r="BL108" s="203"/>
      <c r="BM108" s="203"/>
      <c r="BN108" s="203"/>
      <c r="BO108" s="203"/>
      <c r="BP108" s="203"/>
      <c r="BQ108" s="203"/>
      <c r="BR108" s="203"/>
      <c r="BS108" s="203" t="s">
        <v>5</v>
      </c>
      <c r="BT108" s="204"/>
      <c r="BU108" s="203" t="e">
        <f>IF(CO108&gt;7,0,IF(CV108="☑",CQ108,IF(CV109="☑",CS108,IF(CV110="☑",CU108))))</f>
        <v>#N/A</v>
      </c>
      <c r="BV108" s="203"/>
      <c r="BW108" s="203"/>
      <c r="BX108" s="203"/>
      <c r="BY108" s="203"/>
      <c r="BZ108" s="203"/>
      <c r="CA108" s="203"/>
      <c r="CB108" s="203"/>
      <c r="CC108" s="203"/>
      <c r="CD108" s="203"/>
      <c r="CE108" s="203"/>
      <c r="CF108" s="203"/>
      <c r="CG108" s="203"/>
      <c r="CH108" s="207" t="s">
        <v>5</v>
      </c>
      <c r="CI108" s="208"/>
      <c r="CJ108" s="1"/>
      <c r="CK108" s="200" t="e">
        <f>BF110</f>
        <v>#N/A</v>
      </c>
      <c r="CL108" s="200"/>
      <c r="CM108" s="200"/>
      <c r="CN108" s="1"/>
      <c r="CO108" s="200">
        <f>DATEDIF(D108,$CQ$4,"Y")</f>
        <v>0</v>
      </c>
      <c r="CP108" s="200"/>
      <c r="CQ108" s="200">
        <f>IF(CO108&lt;3,42000,37000)</f>
        <v>42000</v>
      </c>
      <c r="CR108" s="200"/>
      <c r="CS108" s="200" t="e">
        <f>ROUNDDOWN(CQ108*($CQ$205-DG109+1)/$CQ$205,-1)</f>
        <v>#N/A</v>
      </c>
      <c r="CT108" s="200"/>
      <c r="CU108" s="201" t="e">
        <f>ROUNDDOWN(CQ108*DG110/$CQ$205,-1)</f>
        <v>#VALUE!</v>
      </c>
      <c r="CV108" s="200" t="str">
        <f>IF(AND(CV109="□",CV110="□"),"☑","□")</f>
        <v>□</v>
      </c>
      <c r="CW108" s="200"/>
      <c r="CX108" s="1" t="s">
        <v>104</v>
      </c>
      <c r="CY108" s="1"/>
      <c r="CZ108" s="1"/>
      <c r="DA108" s="1"/>
      <c r="DB108" s="1"/>
      <c r="DC108" s="1"/>
      <c r="DD108" s="1"/>
      <c r="DE108" s="1"/>
      <c r="DF108" s="1"/>
      <c r="DG108" s="1"/>
      <c r="DH108" s="1"/>
      <c r="DI108" s="1"/>
      <c r="DJ108" s="1"/>
      <c r="DK108" s="1"/>
      <c r="DL108" s="1"/>
      <c r="DM108" s="1"/>
    </row>
    <row r="109" spans="2:117">
      <c r="B109" s="213"/>
      <c r="C109" s="209"/>
      <c r="D109" s="213"/>
      <c r="E109" s="200"/>
      <c r="F109" s="200"/>
      <c r="G109" s="200"/>
      <c r="H109" s="200"/>
      <c r="I109" s="200"/>
      <c r="J109" s="200"/>
      <c r="K109" s="200"/>
      <c r="L109" s="200"/>
      <c r="M109" s="200"/>
      <c r="N109" s="200"/>
      <c r="O109" s="200"/>
      <c r="P109" s="209"/>
      <c r="Q109" s="213"/>
      <c r="R109" s="200"/>
      <c r="S109" s="200"/>
      <c r="T109" s="200"/>
      <c r="U109" s="200"/>
      <c r="V109" s="200"/>
      <c r="W109" s="200"/>
      <c r="X109" s="200"/>
      <c r="Y109" s="200"/>
      <c r="Z109" s="200"/>
      <c r="AA109" s="200"/>
      <c r="AB109" s="200"/>
      <c r="AC109" s="200"/>
      <c r="AD109" s="200"/>
      <c r="AE109" s="209"/>
      <c r="AF109" s="210" t="s">
        <v>33</v>
      </c>
      <c r="AG109" s="211"/>
      <c r="AH109" s="212" t="s">
        <v>23</v>
      </c>
      <c r="AI109" s="212"/>
      <c r="AJ109" s="212"/>
      <c r="AK109" s="212"/>
      <c r="AL109" s="212"/>
      <c r="AM109" s="212"/>
      <c r="AN109" s="212"/>
      <c r="AO109" s="213" t="str">
        <f>IF(AZ109="","□","☑")</f>
        <v>□</v>
      </c>
      <c r="AP109" s="200"/>
      <c r="AQ109" s="212" t="s">
        <v>30</v>
      </c>
      <c r="AR109" s="212"/>
      <c r="AS109" s="212"/>
      <c r="AT109" s="212"/>
      <c r="AU109" s="212"/>
      <c r="AV109" s="212"/>
      <c r="AW109" s="212"/>
      <c r="AX109" s="212"/>
      <c r="AY109" s="212"/>
      <c r="AZ109" s="200" t="str">
        <f>IF(VLOOKUP(B108,無償化名簿!$A$17:$R$66,8)=0,"",VLOOKUP(B108,無償化名簿!$A$17:$R$66,8))</f>
        <v/>
      </c>
      <c r="BA109" s="200"/>
      <c r="BB109" s="200"/>
      <c r="BC109" s="200" t="s">
        <v>7</v>
      </c>
      <c r="BD109" s="200"/>
      <c r="BE109" s="20" t="s">
        <v>42</v>
      </c>
      <c r="BF109" s="226"/>
      <c r="BG109" s="205"/>
      <c r="BH109" s="205"/>
      <c r="BI109" s="205"/>
      <c r="BJ109" s="205"/>
      <c r="BK109" s="205"/>
      <c r="BL109" s="205"/>
      <c r="BM109" s="205"/>
      <c r="BN109" s="205"/>
      <c r="BO109" s="205"/>
      <c r="BP109" s="205"/>
      <c r="BQ109" s="205"/>
      <c r="BR109" s="205"/>
      <c r="BS109" s="205"/>
      <c r="BT109" s="206"/>
      <c r="BU109" s="205"/>
      <c r="BV109" s="205"/>
      <c r="BW109" s="205"/>
      <c r="BX109" s="205"/>
      <c r="BY109" s="205"/>
      <c r="BZ109" s="205"/>
      <c r="CA109" s="205"/>
      <c r="CB109" s="205"/>
      <c r="CC109" s="205"/>
      <c r="CD109" s="205"/>
      <c r="CE109" s="205"/>
      <c r="CF109" s="205"/>
      <c r="CG109" s="205"/>
      <c r="CH109" s="200"/>
      <c r="CI109" s="209"/>
      <c r="CJ109" s="1"/>
      <c r="CK109" s="200"/>
      <c r="CL109" s="200"/>
      <c r="CM109" s="200"/>
      <c r="CN109" s="1"/>
      <c r="CO109" s="200"/>
      <c r="CP109" s="200"/>
      <c r="CQ109" s="200"/>
      <c r="CR109" s="200"/>
      <c r="CS109" s="200"/>
      <c r="CT109" s="200"/>
      <c r="CU109" s="201"/>
      <c r="CV109" s="200" t="str">
        <f>IF(DG109="","□","☑")</f>
        <v>☑</v>
      </c>
      <c r="CW109" s="200"/>
      <c r="CX109" s="1" t="s">
        <v>100</v>
      </c>
      <c r="CY109" s="1"/>
      <c r="CZ109" s="1"/>
      <c r="DA109" s="1"/>
      <c r="DB109" s="1"/>
      <c r="DC109" s="1"/>
      <c r="DD109" s="1"/>
      <c r="DE109" s="1"/>
      <c r="DF109" s="1"/>
      <c r="DG109" s="200" t="b">
        <f>IF(VLOOKUP(B108,無償化名簿!$A$17:$R$66,16)=0,"",VLOOKUP(B108,無償化名簿!$A$17:$R$66,16))</f>
        <v>0</v>
      </c>
      <c r="DH109" s="200"/>
      <c r="DI109" s="200"/>
      <c r="DJ109" s="1" t="s">
        <v>101</v>
      </c>
      <c r="DK109" s="1"/>
      <c r="DL109" s="1" t="s">
        <v>102</v>
      </c>
      <c r="DM109" s="1"/>
    </row>
    <row r="110" spans="2:117">
      <c r="B110" s="217"/>
      <c r="C110" s="227"/>
      <c r="D110" s="217"/>
      <c r="E110" s="218"/>
      <c r="F110" s="218"/>
      <c r="G110" s="218"/>
      <c r="H110" s="218"/>
      <c r="I110" s="218"/>
      <c r="J110" s="218"/>
      <c r="K110" s="218"/>
      <c r="L110" s="218"/>
      <c r="M110" s="218"/>
      <c r="N110" s="218"/>
      <c r="O110" s="218"/>
      <c r="P110" s="227"/>
      <c r="Q110" s="217"/>
      <c r="R110" s="218"/>
      <c r="S110" s="218"/>
      <c r="T110" s="218"/>
      <c r="U110" s="218"/>
      <c r="V110" s="218"/>
      <c r="W110" s="218"/>
      <c r="X110" s="218"/>
      <c r="Y110" s="218"/>
      <c r="Z110" s="218"/>
      <c r="AA110" s="218"/>
      <c r="AB110" s="218"/>
      <c r="AC110" s="218"/>
      <c r="AD110" s="218"/>
      <c r="AE110" s="227"/>
      <c r="AF110" s="214" t="s">
        <v>33</v>
      </c>
      <c r="AG110" s="215"/>
      <c r="AH110" s="216" t="s">
        <v>22</v>
      </c>
      <c r="AI110" s="216"/>
      <c r="AJ110" s="216"/>
      <c r="AK110" s="216"/>
      <c r="AL110" s="216"/>
      <c r="AM110" s="216"/>
      <c r="AN110" s="216"/>
      <c r="AO110" s="213" t="str">
        <f>IF(AZ110="","□","☑")</f>
        <v>□</v>
      </c>
      <c r="AP110" s="200"/>
      <c r="AQ110" s="216" t="s">
        <v>89</v>
      </c>
      <c r="AR110" s="216"/>
      <c r="AS110" s="216"/>
      <c r="AT110" s="216"/>
      <c r="AU110" s="216"/>
      <c r="AV110" s="216"/>
      <c r="AW110" s="216"/>
      <c r="AX110" s="216"/>
      <c r="AY110" s="216"/>
      <c r="AZ110" s="218" t="str">
        <f>IF(VLOOKUP(B108,無償化名簿!$A$17:$R$66,9)=0,"",VLOOKUP(B108,無償化名簿!$A$17:$R$66,9))</f>
        <v/>
      </c>
      <c r="BA110" s="218"/>
      <c r="BB110" s="218"/>
      <c r="BC110" s="218" t="s">
        <v>7</v>
      </c>
      <c r="BD110" s="218"/>
      <c r="BE110" s="21" t="s">
        <v>42</v>
      </c>
      <c r="BF110" s="219" t="e">
        <f>MIN(BF108,BU108)</f>
        <v>#N/A</v>
      </c>
      <c r="BG110" s="220"/>
      <c r="BH110" s="220"/>
      <c r="BI110" s="220"/>
      <c r="BJ110" s="220"/>
      <c r="BK110" s="220"/>
      <c r="BL110" s="220"/>
      <c r="BM110" s="220"/>
      <c r="BN110" s="220"/>
      <c r="BO110" s="220"/>
      <c r="BP110" s="220"/>
      <c r="BQ110" s="220"/>
      <c r="BR110" s="220"/>
      <c r="BS110" s="220"/>
      <c r="BT110" s="220"/>
      <c r="BU110" s="220"/>
      <c r="BV110" s="220"/>
      <c r="BW110" s="220"/>
      <c r="BX110" s="220"/>
      <c r="BY110" s="220"/>
      <c r="BZ110" s="220"/>
      <c r="CA110" s="220"/>
      <c r="CB110" s="220"/>
      <c r="CC110" s="220"/>
      <c r="CD110" s="220"/>
      <c r="CE110" s="220"/>
      <c r="CF110" s="220"/>
      <c r="CG110" s="220"/>
      <c r="CH110" s="221" t="s">
        <v>5</v>
      </c>
      <c r="CI110" s="222"/>
      <c r="CJ110" s="1"/>
      <c r="CK110" s="200"/>
      <c r="CL110" s="200"/>
      <c r="CM110" s="200"/>
      <c r="CN110" s="1"/>
      <c r="CO110" s="200"/>
      <c r="CP110" s="200"/>
      <c r="CQ110" s="200"/>
      <c r="CR110" s="200"/>
      <c r="CS110" s="200"/>
      <c r="CT110" s="200"/>
      <c r="CU110" s="201"/>
      <c r="CV110" s="267" t="str">
        <f>IF(DG110="","□","☑")</f>
        <v>□</v>
      </c>
      <c r="CW110" s="267"/>
      <c r="CX110" s="1" t="s">
        <v>103</v>
      </c>
      <c r="CY110" s="1"/>
      <c r="CZ110" s="1"/>
      <c r="DA110" s="1"/>
      <c r="DB110" s="1"/>
      <c r="DC110" s="1"/>
      <c r="DD110" s="1"/>
      <c r="DE110" s="1"/>
      <c r="DF110" s="1"/>
      <c r="DG110" s="200" t="str">
        <f>IF(VLOOKUP(B108,無償化名簿!$A$17:$R$66,17)=0,"",VLOOKUP(B108,無償化名簿!$A$17:$R$66,17))</f>
        <v/>
      </c>
      <c r="DH110" s="200"/>
      <c r="DI110" s="200"/>
      <c r="DJ110" s="1" t="s">
        <v>101</v>
      </c>
      <c r="DK110" s="1"/>
      <c r="DL110" s="1" t="s">
        <v>102</v>
      </c>
      <c r="DM110" s="1"/>
    </row>
    <row r="111" spans="2:117">
      <c r="B111" s="224">
        <v>35</v>
      </c>
      <c r="C111" s="208"/>
      <c r="D111" s="228">
        <f>VLOOKUP(B111,無償化名簿!$A$17:$R$66,3)</f>
        <v>0</v>
      </c>
      <c r="E111" s="207"/>
      <c r="F111" s="207"/>
      <c r="G111" s="207"/>
      <c r="H111" s="207"/>
      <c r="I111" s="207"/>
      <c r="J111" s="207"/>
      <c r="K111" s="207"/>
      <c r="L111" s="207"/>
      <c r="M111" s="207"/>
      <c r="N111" s="207"/>
      <c r="O111" s="207"/>
      <c r="P111" s="208"/>
      <c r="Q111" s="224">
        <f>VLOOKUP(B111,無償化名簿!$A$17:$R$66,2)</f>
        <v>0</v>
      </c>
      <c r="R111" s="207"/>
      <c r="S111" s="207"/>
      <c r="T111" s="207"/>
      <c r="U111" s="207"/>
      <c r="V111" s="207"/>
      <c r="W111" s="207"/>
      <c r="X111" s="207"/>
      <c r="Y111" s="207"/>
      <c r="Z111" s="207"/>
      <c r="AA111" s="207"/>
      <c r="AB111" s="207"/>
      <c r="AC111" s="207"/>
      <c r="AD111" s="207"/>
      <c r="AE111" s="208"/>
      <c r="AF111" s="229" t="s">
        <v>62</v>
      </c>
      <c r="AG111" s="230"/>
      <c r="AH111" s="223" t="s">
        <v>21</v>
      </c>
      <c r="AI111" s="223"/>
      <c r="AJ111" s="223"/>
      <c r="AK111" s="223"/>
      <c r="AL111" s="223"/>
      <c r="AM111" s="223"/>
      <c r="AN111" s="223"/>
      <c r="AO111" s="224" t="str">
        <f>IF(AND(AO112="□",AO113="□"),"☑","□")</f>
        <v>☑</v>
      </c>
      <c r="AP111" s="207"/>
      <c r="AQ111" s="223" t="s">
        <v>41</v>
      </c>
      <c r="AR111" s="223"/>
      <c r="AS111" s="223"/>
      <c r="AT111" s="223"/>
      <c r="AU111" s="207"/>
      <c r="AV111" s="207"/>
      <c r="AW111" s="207"/>
      <c r="AX111" s="207"/>
      <c r="AY111" s="207"/>
      <c r="AZ111" s="207"/>
      <c r="BA111" s="207"/>
      <c r="BB111" s="207"/>
      <c r="BC111" s="207"/>
      <c r="BD111" s="207"/>
      <c r="BE111" s="208"/>
      <c r="BF111" s="225">
        <f>VLOOKUP(B111,無償化名簿!$A$17:$R$66,11)-VLOOKUP(B111,無償化名簿!$A$17:$R$66,15)</f>
        <v>0</v>
      </c>
      <c r="BG111" s="203"/>
      <c r="BH111" s="203"/>
      <c r="BI111" s="203"/>
      <c r="BJ111" s="203"/>
      <c r="BK111" s="203"/>
      <c r="BL111" s="203"/>
      <c r="BM111" s="203"/>
      <c r="BN111" s="203"/>
      <c r="BO111" s="203"/>
      <c r="BP111" s="203"/>
      <c r="BQ111" s="203"/>
      <c r="BR111" s="203"/>
      <c r="BS111" s="203" t="s">
        <v>5</v>
      </c>
      <c r="BT111" s="204"/>
      <c r="BU111" s="203" t="e">
        <f>IF(CO111&gt;7,0,IF(CV111="☑",CQ111,IF(CV112="☑",CS111,IF(CV113="☑",CU111))))</f>
        <v>#N/A</v>
      </c>
      <c r="BV111" s="203"/>
      <c r="BW111" s="203"/>
      <c r="BX111" s="203"/>
      <c r="BY111" s="203"/>
      <c r="BZ111" s="203"/>
      <c r="CA111" s="203"/>
      <c r="CB111" s="203"/>
      <c r="CC111" s="203"/>
      <c r="CD111" s="203"/>
      <c r="CE111" s="203"/>
      <c r="CF111" s="203"/>
      <c r="CG111" s="203"/>
      <c r="CH111" s="207" t="s">
        <v>5</v>
      </c>
      <c r="CI111" s="208"/>
      <c r="CJ111" s="1"/>
      <c r="CK111" s="200" t="e">
        <f>BF113</f>
        <v>#N/A</v>
      </c>
      <c r="CL111" s="200"/>
      <c r="CM111" s="200"/>
      <c r="CN111" s="1"/>
      <c r="CO111" s="200">
        <f>DATEDIF(D111,$CQ$4,"Y")</f>
        <v>0</v>
      </c>
      <c r="CP111" s="200"/>
      <c r="CQ111" s="200">
        <f>IF(CO111&lt;3,42000,37000)</f>
        <v>42000</v>
      </c>
      <c r="CR111" s="200"/>
      <c r="CS111" s="200" t="e">
        <f>ROUNDDOWN(CQ111*($CQ$205-DG112+1)/$CQ$205,-1)</f>
        <v>#N/A</v>
      </c>
      <c r="CT111" s="200"/>
      <c r="CU111" s="201" t="e">
        <f>ROUNDDOWN(CQ111*DG113/$CQ$205,-1)</f>
        <v>#VALUE!</v>
      </c>
      <c r="CV111" s="200" t="str">
        <f>IF(AND(CV112="□",CV113="□"),"☑","□")</f>
        <v>□</v>
      </c>
      <c r="CW111" s="200"/>
      <c r="CX111" s="1" t="s">
        <v>104</v>
      </c>
      <c r="CY111" s="1"/>
      <c r="CZ111" s="1"/>
      <c r="DA111" s="1"/>
      <c r="DB111" s="1"/>
      <c r="DC111" s="1"/>
      <c r="DD111" s="1"/>
      <c r="DE111" s="1"/>
      <c r="DF111" s="1"/>
      <c r="DG111" s="1"/>
      <c r="DH111" s="1"/>
      <c r="DI111" s="1"/>
      <c r="DJ111" s="1"/>
      <c r="DK111" s="1"/>
      <c r="DL111" s="1"/>
      <c r="DM111" s="1"/>
    </row>
    <row r="112" spans="2:117">
      <c r="B112" s="213"/>
      <c r="C112" s="209"/>
      <c r="D112" s="213"/>
      <c r="E112" s="200"/>
      <c r="F112" s="200"/>
      <c r="G112" s="200"/>
      <c r="H112" s="200"/>
      <c r="I112" s="200"/>
      <c r="J112" s="200"/>
      <c r="K112" s="200"/>
      <c r="L112" s="200"/>
      <c r="M112" s="200"/>
      <c r="N112" s="200"/>
      <c r="O112" s="200"/>
      <c r="P112" s="209"/>
      <c r="Q112" s="213"/>
      <c r="R112" s="200"/>
      <c r="S112" s="200"/>
      <c r="T112" s="200"/>
      <c r="U112" s="200"/>
      <c r="V112" s="200"/>
      <c r="W112" s="200"/>
      <c r="X112" s="200"/>
      <c r="Y112" s="200"/>
      <c r="Z112" s="200"/>
      <c r="AA112" s="200"/>
      <c r="AB112" s="200"/>
      <c r="AC112" s="200"/>
      <c r="AD112" s="200"/>
      <c r="AE112" s="209"/>
      <c r="AF112" s="210" t="s">
        <v>33</v>
      </c>
      <c r="AG112" s="211"/>
      <c r="AH112" s="212" t="s">
        <v>23</v>
      </c>
      <c r="AI112" s="212"/>
      <c r="AJ112" s="212"/>
      <c r="AK112" s="212"/>
      <c r="AL112" s="212"/>
      <c r="AM112" s="212"/>
      <c r="AN112" s="212"/>
      <c r="AO112" s="213" t="str">
        <f>IF(AZ112="","□","☑")</f>
        <v>□</v>
      </c>
      <c r="AP112" s="200"/>
      <c r="AQ112" s="212" t="s">
        <v>30</v>
      </c>
      <c r="AR112" s="212"/>
      <c r="AS112" s="212"/>
      <c r="AT112" s="212"/>
      <c r="AU112" s="212"/>
      <c r="AV112" s="212"/>
      <c r="AW112" s="212"/>
      <c r="AX112" s="212"/>
      <c r="AY112" s="212"/>
      <c r="AZ112" s="200" t="str">
        <f>IF(VLOOKUP(B111,無償化名簿!$A$17:$R$66,8)=0,"",VLOOKUP(B111,無償化名簿!$A$17:$R$66,8))</f>
        <v/>
      </c>
      <c r="BA112" s="200"/>
      <c r="BB112" s="200"/>
      <c r="BC112" s="200" t="s">
        <v>7</v>
      </c>
      <c r="BD112" s="200"/>
      <c r="BE112" s="20" t="s">
        <v>42</v>
      </c>
      <c r="BF112" s="226"/>
      <c r="BG112" s="205"/>
      <c r="BH112" s="205"/>
      <c r="BI112" s="205"/>
      <c r="BJ112" s="205"/>
      <c r="BK112" s="205"/>
      <c r="BL112" s="205"/>
      <c r="BM112" s="205"/>
      <c r="BN112" s="205"/>
      <c r="BO112" s="205"/>
      <c r="BP112" s="205"/>
      <c r="BQ112" s="205"/>
      <c r="BR112" s="205"/>
      <c r="BS112" s="205"/>
      <c r="BT112" s="206"/>
      <c r="BU112" s="205"/>
      <c r="BV112" s="205"/>
      <c r="BW112" s="205"/>
      <c r="BX112" s="205"/>
      <c r="BY112" s="205"/>
      <c r="BZ112" s="205"/>
      <c r="CA112" s="205"/>
      <c r="CB112" s="205"/>
      <c r="CC112" s="205"/>
      <c r="CD112" s="205"/>
      <c r="CE112" s="205"/>
      <c r="CF112" s="205"/>
      <c r="CG112" s="205"/>
      <c r="CH112" s="200"/>
      <c r="CI112" s="209"/>
      <c r="CJ112" s="1"/>
      <c r="CK112" s="200"/>
      <c r="CL112" s="200"/>
      <c r="CM112" s="200"/>
      <c r="CN112" s="1"/>
      <c r="CO112" s="200"/>
      <c r="CP112" s="200"/>
      <c r="CQ112" s="200"/>
      <c r="CR112" s="200"/>
      <c r="CS112" s="200"/>
      <c r="CT112" s="200"/>
      <c r="CU112" s="201"/>
      <c r="CV112" s="200" t="str">
        <f>IF(DG112="","□","☑")</f>
        <v>☑</v>
      </c>
      <c r="CW112" s="200"/>
      <c r="CX112" s="1" t="s">
        <v>100</v>
      </c>
      <c r="CY112" s="1"/>
      <c r="CZ112" s="1"/>
      <c r="DA112" s="1"/>
      <c r="DB112" s="1"/>
      <c r="DC112" s="1"/>
      <c r="DD112" s="1"/>
      <c r="DE112" s="1"/>
      <c r="DF112" s="1"/>
      <c r="DG112" s="200" t="b">
        <f>IF(VLOOKUP(B111,無償化名簿!$A$17:$R$66,16)=0,"",VLOOKUP(B111,無償化名簿!$A$17:$R$66,16))</f>
        <v>0</v>
      </c>
      <c r="DH112" s="200"/>
      <c r="DI112" s="200"/>
      <c r="DJ112" s="1" t="s">
        <v>101</v>
      </c>
      <c r="DK112" s="1"/>
      <c r="DL112" s="1" t="s">
        <v>102</v>
      </c>
      <c r="DM112" s="1"/>
    </row>
    <row r="113" spans="2:117">
      <c r="B113" s="217"/>
      <c r="C113" s="227"/>
      <c r="D113" s="217"/>
      <c r="E113" s="218"/>
      <c r="F113" s="218"/>
      <c r="G113" s="218"/>
      <c r="H113" s="218"/>
      <c r="I113" s="218"/>
      <c r="J113" s="218"/>
      <c r="K113" s="218"/>
      <c r="L113" s="218"/>
      <c r="M113" s="218"/>
      <c r="N113" s="218"/>
      <c r="O113" s="218"/>
      <c r="P113" s="227"/>
      <c r="Q113" s="217"/>
      <c r="R113" s="218"/>
      <c r="S113" s="218"/>
      <c r="T113" s="218"/>
      <c r="U113" s="218"/>
      <c r="V113" s="218"/>
      <c r="W113" s="218"/>
      <c r="X113" s="218"/>
      <c r="Y113" s="218"/>
      <c r="Z113" s="218"/>
      <c r="AA113" s="218"/>
      <c r="AB113" s="218"/>
      <c r="AC113" s="218"/>
      <c r="AD113" s="218"/>
      <c r="AE113" s="227"/>
      <c r="AF113" s="214" t="s">
        <v>33</v>
      </c>
      <c r="AG113" s="215"/>
      <c r="AH113" s="216" t="s">
        <v>22</v>
      </c>
      <c r="AI113" s="216"/>
      <c r="AJ113" s="216"/>
      <c r="AK113" s="216"/>
      <c r="AL113" s="216"/>
      <c r="AM113" s="216"/>
      <c r="AN113" s="216"/>
      <c r="AO113" s="213" t="str">
        <f>IF(AZ113="","□","☑")</f>
        <v>□</v>
      </c>
      <c r="AP113" s="200"/>
      <c r="AQ113" s="216" t="s">
        <v>89</v>
      </c>
      <c r="AR113" s="216"/>
      <c r="AS113" s="216"/>
      <c r="AT113" s="216"/>
      <c r="AU113" s="216"/>
      <c r="AV113" s="216"/>
      <c r="AW113" s="216"/>
      <c r="AX113" s="216"/>
      <c r="AY113" s="216"/>
      <c r="AZ113" s="218" t="str">
        <f>IF(VLOOKUP(B111,無償化名簿!$A$17:$R$66,9)=0,"",VLOOKUP(B111,無償化名簿!$A$17:$R$66,9))</f>
        <v/>
      </c>
      <c r="BA113" s="218"/>
      <c r="BB113" s="218"/>
      <c r="BC113" s="218" t="s">
        <v>7</v>
      </c>
      <c r="BD113" s="218"/>
      <c r="BE113" s="21" t="s">
        <v>42</v>
      </c>
      <c r="BF113" s="219" t="e">
        <f>MIN(BF111,BU111)</f>
        <v>#N/A</v>
      </c>
      <c r="BG113" s="220"/>
      <c r="BH113" s="220"/>
      <c r="BI113" s="220"/>
      <c r="BJ113" s="220"/>
      <c r="BK113" s="220"/>
      <c r="BL113" s="220"/>
      <c r="BM113" s="220"/>
      <c r="BN113" s="220"/>
      <c r="BO113" s="220"/>
      <c r="BP113" s="220"/>
      <c r="BQ113" s="220"/>
      <c r="BR113" s="220"/>
      <c r="BS113" s="220"/>
      <c r="BT113" s="220"/>
      <c r="BU113" s="220"/>
      <c r="BV113" s="220"/>
      <c r="BW113" s="220"/>
      <c r="BX113" s="220"/>
      <c r="BY113" s="220"/>
      <c r="BZ113" s="220"/>
      <c r="CA113" s="220"/>
      <c r="CB113" s="220"/>
      <c r="CC113" s="220"/>
      <c r="CD113" s="220"/>
      <c r="CE113" s="220"/>
      <c r="CF113" s="220"/>
      <c r="CG113" s="220"/>
      <c r="CH113" s="221" t="s">
        <v>5</v>
      </c>
      <c r="CI113" s="222"/>
      <c r="CJ113" s="1"/>
      <c r="CK113" s="200"/>
      <c r="CL113" s="200"/>
      <c r="CM113" s="200"/>
      <c r="CN113" s="1"/>
      <c r="CO113" s="200"/>
      <c r="CP113" s="200"/>
      <c r="CQ113" s="200"/>
      <c r="CR113" s="200"/>
      <c r="CS113" s="200"/>
      <c r="CT113" s="200"/>
      <c r="CU113" s="201"/>
      <c r="CV113" s="267" t="str">
        <f>IF(DG113="","□","☑")</f>
        <v>□</v>
      </c>
      <c r="CW113" s="267"/>
      <c r="CX113" s="1" t="s">
        <v>103</v>
      </c>
      <c r="CY113" s="1"/>
      <c r="CZ113" s="1"/>
      <c r="DA113" s="1"/>
      <c r="DB113" s="1"/>
      <c r="DC113" s="1"/>
      <c r="DD113" s="1"/>
      <c r="DE113" s="1"/>
      <c r="DF113" s="1"/>
      <c r="DG113" s="200" t="str">
        <f>IF(VLOOKUP(B111,無償化名簿!$A$17:$R$66,17)=0,"",VLOOKUP(B111,無償化名簿!$A$17:$R$66,17))</f>
        <v/>
      </c>
      <c r="DH113" s="200"/>
      <c r="DI113" s="200"/>
      <c r="DJ113" s="1" t="s">
        <v>101</v>
      </c>
      <c r="DK113" s="1"/>
      <c r="DL113" s="1" t="s">
        <v>102</v>
      </c>
      <c r="DM113" s="1"/>
    </row>
    <row r="114" spans="2:117">
      <c r="B114" s="224">
        <v>36</v>
      </c>
      <c r="C114" s="208"/>
      <c r="D114" s="228">
        <f>VLOOKUP(B114,無償化名簿!$A$17:$R$66,3)</f>
        <v>0</v>
      </c>
      <c r="E114" s="207"/>
      <c r="F114" s="207"/>
      <c r="G114" s="207"/>
      <c r="H114" s="207"/>
      <c r="I114" s="207"/>
      <c r="J114" s="207"/>
      <c r="K114" s="207"/>
      <c r="L114" s="207"/>
      <c r="M114" s="207"/>
      <c r="N114" s="207"/>
      <c r="O114" s="207"/>
      <c r="P114" s="208"/>
      <c r="Q114" s="224">
        <f>VLOOKUP(B114,無償化名簿!$A$17:$R$66,2)</f>
        <v>0</v>
      </c>
      <c r="R114" s="207"/>
      <c r="S114" s="207"/>
      <c r="T114" s="207"/>
      <c r="U114" s="207"/>
      <c r="V114" s="207"/>
      <c r="W114" s="207"/>
      <c r="X114" s="207"/>
      <c r="Y114" s="207"/>
      <c r="Z114" s="207"/>
      <c r="AA114" s="207"/>
      <c r="AB114" s="207"/>
      <c r="AC114" s="207"/>
      <c r="AD114" s="207"/>
      <c r="AE114" s="208"/>
      <c r="AF114" s="229" t="s">
        <v>62</v>
      </c>
      <c r="AG114" s="230"/>
      <c r="AH114" s="223" t="s">
        <v>21</v>
      </c>
      <c r="AI114" s="223"/>
      <c r="AJ114" s="223"/>
      <c r="AK114" s="223"/>
      <c r="AL114" s="223"/>
      <c r="AM114" s="223"/>
      <c r="AN114" s="223"/>
      <c r="AO114" s="224" t="str">
        <f>IF(AND(AO115="□",AO116="□"),"☑","□")</f>
        <v>☑</v>
      </c>
      <c r="AP114" s="207"/>
      <c r="AQ114" s="223" t="s">
        <v>41</v>
      </c>
      <c r="AR114" s="223"/>
      <c r="AS114" s="223"/>
      <c r="AT114" s="223"/>
      <c r="AU114" s="207"/>
      <c r="AV114" s="207"/>
      <c r="AW114" s="207"/>
      <c r="AX114" s="207"/>
      <c r="AY114" s="207"/>
      <c r="AZ114" s="207"/>
      <c r="BA114" s="207"/>
      <c r="BB114" s="207"/>
      <c r="BC114" s="207"/>
      <c r="BD114" s="207"/>
      <c r="BE114" s="208"/>
      <c r="BF114" s="225">
        <f>VLOOKUP(B114,無償化名簿!$A$17:$R$66,11)-VLOOKUP(B114,無償化名簿!$A$17:$R$66,15)</f>
        <v>0</v>
      </c>
      <c r="BG114" s="203"/>
      <c r="BH114" s="203"/>
      <c r="BI114" s="203"/>
      <c r="BJ114" s="203"/>
      <c r="BK114" s="203"/>
      <c r="BL114" s="203"/>
      <c r="BM114" s="203"/>
      <c r="BN114" s="203"/>
      <c r="BO114" s="203"/>
      <c r="BP114" s="203"/>
      <c r="BQ114" s="203"/>
      <c r="BR114" s="203"/>
      <c r="BS114" s="203" t="s">
        <v>5</v>
      </c>
      <c r="BT114" s="204"/>
      <c r="BU114" s="203" t="e">
        <f>IF(CO114&gt;7,0,IF(CV114="☑",CQ114,IF(CV115="☑",CS114,IF(CV116="☑",CU114))))</f>
        <v>#N/A</v>
      </c>
      <c r="BV114" s="203"/>
      <c r="BW114" s="203"/>
      <c r="BX114" s="203"/>
      <c r="BY114" s="203"/>
      <c r="BZ114" s="203"/>
      <c r="CA114" s="203"/>
      <c r="CB114" s="203"/>
      <c r="CC114" s="203"/>
      <c r="CD114" s="203"/>
      <c r="CE114" s="203"/>
      <c r="CF114" s="203"/>
      <c r="CG114" s="203"/>
      <c r="CH114" s="207" t="s">
        <v>5</v>
      </c>
      <c r="CI114" s="208"/>
      <c r="CJ114" s="1"/>
      <c r="CK114" s="200" t="e">
        <f>BF116</f>
        <v>#N/A</v>
      </c>
      <c r="CL114" s="200"/>
      <c r="CM114" s="200"/>
      <c r="CN114" s="1"/>
      <c r="CO114" s="200">
        <f>DATEDIF(D114,$CQ$4,"Y")</f>
        <v>0</v>
      </c>
      <c r="CP114" s="200"/>
      <c r="CQ114" s="200">
        <f>IF(CO114&lt;3,42000,37000)</f>
        <v>42000</v>
      </c>
      <c r="CR114" s="200"/>
      <c r="CS114" s="200" t="e">
        <f>ROUNDDOWN(CQ114*($CQ$205-DG115+1)/$CQ$205,-1)</f>
        <v>#N/A</v>
      </c>
      <c r="CT114" s="200"/>
      <c r="CU114" s="201" t="e">
        <f>ROUNDDOWN(CQ114*DG116/$CQ$205,-1)</f>
        <v>#VALUE!</v>
      </c>
      <c r="CV114" s="200" t="str">
        <f>IF(AND(CV115="□",CV116="□"),"☑","□")</f>
        <v>□</v>
      </c>
      <c r="CW114" s="200"/>
      <c r="CX114" s="1" t="s">
        <v>104</v>
      </c>
      <c r="CY114" s="1"/>
      <c r="CZ114" s="1"/>
      <c r="DA114" s="1"/>
      <c r="DB114" s="1"/>
      <c r="DC114" s="1"/>
      <c r="DD114" s="1"/>
      <c r="DE114" s="1"/>
      <c r="DF114" s="1"/>
      <c r="DG114" s="1"/>
      <c r="DH114" s="1"/>
      <c r="DI114" s="1"/>
      <c r="DJ114" s="1"/>
      <c r="DK114" s="1"/>
      <c r="DL114" s="1"/>
      <c r="DM114" s="1"/>
    </row>
    <row r="115" spans="2:117">
      <c r="B115" s="213"/>
      <c r="C115" s="209"/>
      <c r="D115" s="213"/>
      <c r="E115" s="200"/>
      <c r="F115" s="200"/>
      <c r="G115" s="200"/>
      <c r="H115" s="200"/>
      <c r="I115" s="200"/>
      <c r="J115" s="200"/>
      <c r="K115" s="200"/>
      <c r="L115" s="200"/>
      <c r="M115" s="200"/>
      <c r="N115" s="200"/>
      <c r="O115" s="200"/>
      <c r="P115" s="209"/>
      <c r="Q115" s="213"/>
      <c r="R115" s="200"/>
      <c r="S115" s="200"/>
      <c r="T115" s="200"/>
      <c r="U115" s="200"/>
      <c r="V115" s="200"/>
      <c r="W115" s="200"/>
      <c r="X115" s="200"/>
      <c r="Y115" s="200"/>
      <c r="Z115" s="200"/>
      <c r="AA115" s="200"/>
      <c r="AB115" s="200"/>
      <c r="AC115" s="200"/>
      <c r="AD115" s="200"/>
      <c r="AE115" s="209"/>
      <c r="AF115" s="210" t="s">
        <v>33</v>
      </c>
      <c r="AG115" s="211"/>
      <c r="AH115" s="212" t="s">
        <v>23</v>
      </c>
      <c r="AI115" s="212"/>
      <c r="AJ115" s="212"/>
      <c r="AK115" s="212"/>
      <c r="AL115" s="212"/>
      <c r="AM115" s="212"/>
      <c r="AN115" s="212"/>
      <c r="AO115" s="213" t="str">
        <f>IF(AZ115="","□","☑")</f>
        <v>□</v>
      </c>
      <c r="AP115" s="200"/>
      <c r="AQ115" s="212" t="s">
        <v>30</v>
      </c>
      <c r="AR115" s="212"/>
      <c r="AS115" s="212"/>
      <c r="AT115" s="212"/>
      <c r="AU115" s="212"/>
      <c r="AV115" s="212"/>
      <c r="AW115" s="212"/>
      <c r="AX115" s="212"/>
      <c r="AY115" s="212"/>
      <c r="AZ115" s="200" t="str">
        <f>IF(VLOOKUP(B114,無償化名簿!$A$17:$R$66,8)=0,"",VLOOKUP(B114,無償化名簿!$A$17:$R$66,8))</f>
        <v/>
      </c>
      <c r="BA115" s="200"/>
      <c r="BB115" s="200"/>
      <c r="BC115" s="200" t="s">
        <v>7</v>
      </c>
      <c r="BD115" s="200"/>
      <c r="BE115" s="20" t="s">
        <v>42</v>
      </c>
      <c r="BF115" s="226"/>
      <c r="BG115" s="205"/>
      <c r="BH115" s="205"/>
      <c r="BI115" s="205"/>
      <c r="BJ115" s="205"/>
      <c r="BK115" s="205"/>
      <c r="BL115" s="205"/>
      <c r="BM115" s="205"/>
      <c r="BN115" s="205"/>
      <c r="BO115" s="205"/>
      <c r="BP115" s="205"/>
      <c r="BQ115" s="205"/>
      <c r="BR115" s="205"/>
      <c r="BS115" s="205"/>
      <c r="BT115" s="206"/>
      <c r="BU115" s="205"/>
      <c r="BV115" s="205"/>
      <c r="BW115" s="205"/>
      <c r="BX115" s="205"/>
      <c r="BY115" s="205"/>
      <c r="BZ115" s="205"/>
      <c r="CA115" s="205"/>
      <c r="CB115" s="205"/>
      <c r="CC115" s="205"/>
      <c r="CD115" s="205"/>
      <c r="CE115" s="205"/>
      <c r="CF115" s="205"/>
      <c r="CG115" s="205"/>
      <c r="CH115" s="200"/>
      <c r="CI115" s="209"/>
      <c r="CJ115" s="1"/>
      <c r="CK115" s="200"/>
      <c r="CL115" s="200"/>
      <c r="CM115" s="200"/>
      <c r="CN115" s="1"/>
      <c r="CO115" s="200"/>
      <c r="CP115" s="200"/>
      <c r="CQ115" s="200"/>
      <c r="CR115" s="200"/>
      <c r="CS115" s="200"/>
      <c r="CT115" s="200"/>
      <c r="CU115" s="201"/>
      <c r="CV115" s="200" t="str">
        <f>IF(DG115="","□","☑")</f>
        <v>☑</v>
      </c>
      <c r="CW115" s="200"/>
      <c r="CX115" s="1" t="s">
        <v>100</v>
      </c>
      <c r="CY115" s="1"/>
      <c r="CZ115" s="1"/>
      <c r="DA115" s="1"/>
      <c r="DB115" s="1"/>
      <c r="DC115" s="1"/>
      <c r="DD115" s="1"/>
      <c r="DE115" s="1"/>
      <c r="DF115" s="1"/>
      <c r="DG115" s="200" t="b">
        <f>IF(VLOOKUP(B114,無償化名簿!$A$17:$R$66,16)=0,"",VLOOKUP(B114,無償化名簿!$A$17:$R$66,16))</f>
        <v>0</v>
      </c>
      <c r="DH115" s="200"/>
      <c r="DI115" s="200"/>
      <c r="DJ115" s="1" t="s">
        <v>101</v>
      </c>
      <c r="DK115" s="1"/>
      <c r="DL115" s="1" t="s">
        <v>102</v>
      </c>
      <c r="DM115" s="1"/>
    </row>
    <row r="116" spans="2:117">
      <c r="B116" s="217"/>
      <c r="C116" s="227"/>
      <c r="D116" s="217"/>
      <c r="E116" s="218"/>
      <c r="F116" s="218"/>
      <c r="G116" s="218"/>
      <c r="H116" s="218"/>
      <c r="I116" s="218"/>
      <c r="J116" s="218"/>
      <c r="K116" s="218"/>
      <c r="L116" s="218"/>
      <c r="M116" s="218"/>
      <c r="N116" s="218"/>
      <c r="O116" s="218"/>
      <c r="P116" s="227"/>
      <c r="Q116" s="217"/>
      <c r="R116" s="218"/>
      <c r="S116" s="218"/>
      <c r="T116" s="218"/>
      <c r="U116" s="218"/>
      <c r="V116" s="218"/>
      <c r="W116" s="218"/>
      <c r="X116" s="218"/>
      <c r="Y116" s="218"/>
      <c r="Z116" s="218"/>
      <c r="AA116" s="218"/>
      <c r="AB116" s="218"/>
      <c r="AC116" s="218"/>
      <c r="AD116" s="218"/>
      <c r="AE116" s="227"/>
      <c r="AF116" s="214" t="s">
        <v>33</v>
      </c>
      <c r="AG116" s="215"/>
      <c r="AH116" s="216" t="s">
        <v>22</v>
      </c>
      <c r="AI116" s="216"/>
      <c r="AJ116" s="216"/>
      <c r="AK116" s="216"/>
      <c r="AL116" s="216"/>
      <c r="AM116" s="216"/>
      <c r="AN116" s="216"/>
      <c r="AO116" s="213" t="str">
        <f>IF(AZ116="","□","☑")</f>
        <v>□</v>
      </c>
      <c r="AP116" s="200"/>
      <c r="AQ116" s="216" t="s">
        <v>89</v>
      </c>
      <c r="AR116" s="216"/>
      <c r="AS116" s="216"/>
      <c r="AT116" s="216"/>
      <c r="AU116" s="216"/>
      <c r="AV116" s="216"/>
      <c r="AW116" s="216"/>
      <c r="AX116" s="216"/>
      <c r="AY116" s="216"/>
      <c r="AZ116" s="218" t="str">
        <f>IF(VLOOKUP(B114,無償化名簿!$A$17:$R$66,9)=0,"",VLOOKUP(B114,無償化名簿!$A$17:$R$66,9))</f>
        <v/>
      </c>
      <c r="BA116" s="218"/>
      <c r="BB116" s="218"/>
      <c r="BC116" s="218" t="s">
        <v>7</v>
      </c>
      <c r="BD116" s="218"/>
      <c r="BE116" s="21" t="s">
        <v>42</v>
      </c>
      <c r="BF116" s="219" t="e">
        <f>MIN(BF114,BU114)</f>
        <v>#N/A</v>
      </c>
      <c r="BG116" s="220"/>
      <c r="BH116" s="220"/>
      <c r="BI116" s="220"/>
      <c r="BJ116" s="220"/>
      <c r="BK116" s="220"/>
      <c r="BL116" s="220"/>
      <c r="BM116" s="220"/>
      <c r="BN116" s="220"/>
      <c r="BO116" s="220"/>
      <c r="BP116" s="220"/>
      <c r="BQ116" s="220"/>
      <c r="BR116" s="220"/>
      <c r="BS116" s="220"/>
      <c r="BT116" s="220"/>
      <c r="BU116" s="220"/>
      <c r="BV116" s="220"/>
      <c r="BW116" s="220"/>
      <c r="BX116" s="220"/>
      <c r="BY116" s="220"/>
      <c r="BZ116" s="220"/>
      <c r="CA116" s="220"/>
      <c r="CB116" s="220"/>
      <c r="CC116" s="220"/>
      <c r="CD116" s="220"/>
      <c r="CE116" s="220"/>
      <c r="CF116" s="220"/>
      <c r="CG116" s="220"/>
      <c r="CH116" s="221" t="s">
        <v>5</v>
      </c>
      <c r="CI116" s="222"/>
      <c r="CJ116" s="1"/>
      <c r="CK116" s="200"/>
      <c r="CL116" s="200"/>
      <c r="CM116" s="200"/>
      <c r="CN116" s="1"/>
      <c r="CO116" s="200"/>
      <c r="CP116" s="200"/>
      <c r="CQ116" s="200"/>
      <c r="CR116" s="200"/>
      <c r="CS116" s="200"/>
      <c r="CT116" s="200"/>
      <c r="CU116" s="201"/>
      <c r="CV116" s="267" t="str">
        <f>IF(DG116="","□","☑")</f>
        <v>□</v>
      </c>
      <c r="CW116" s="267"/>
      <c r="CX116" s="1" t="s">
        <v>103</v>
      </c>
      <c r="CY116" s="1"/>
      <c r="CZ116" s="1"/>
      <c r="DA116" s="1"/>
      <c r="DB116" s="1"/>
      <c r="DC116" s="1"/>
      <c r="DD116" s="1"/>
      <c r="DE116" s="1"/>
      <c r="DF116" s="1"/>
      <c r="DG116" s="200" t="str">
        <f>IF(VLOOKUP(B114,無償化名簿!$A$17:$R$66,17)=0,"",VLOOKUP(B114,無償化名簿!$A$17:$R$66,17))</f>
        <v/>
      </c>
      <c r="DH116" s="200"/>
      <c r="DI116" s="200"/>
      <c r="DJ116" s="1" t="s">
        <v>101</v>
      </c>
      <c r="DK116" s="1"/>
      <c r="DL116" s="1" t="s">
        <v>102</v>
      </c>
      <c r="DM116" s="1"/>
    </row>
    <row r="117" spans="2:117">
      <c r="B117" s="224">
        <v>37</v>
      </c>
      <c r="C117" s="208"/>
      <c r="D117" s="228">
        <f>VLOOKUP(B117,無償化名簿!$A$17:$R$66,3)</f>
        <v>0</v>
      </c>
      <c r="E117" s="207"/>
      <c r="F117" s="207"/>
      <c r="G117" s="207"/>
      <c r="H117" s="207"/>
      <c r="I117" s="207"/>
      <c r="J117" s="207"/>
      <c r="K117" s="207"/>
      <c r="L117" s="207"/>
      <c r="M117" s="207"/>
      <c r="N117" s="207"/>
      <c r="O117" s="207"/>
      <c r="P117" s="208"/>
      <c r="Q117" s="224">
        <f>VLOOKUP(B117,無償化名簿!$A$17:$R$66,2)</f>
        <v>0</v>
      </c>
      <c r="R117" s="207"/>
      <c r="S117" s="207"/>
      <c r="T117" s="207"/>
      <c r="U117" s="207"/>
      <c r="V117" s="207"/>
      <c r="W117" s="207"/>
      <c r="X117" s="207"/>
      <c r="Y117" s="207"/>
      <c r="Z117" s="207"/>
      <c r="AA117" s="207"/>
      <c r="AB117" s="207"/>
      <c r="AC117" s="207"/>
      <c r="AD117" s="207"/>
      <c r="AE117" s="208"/>
      <c r="AF117" s="229" t="s">
        <v>62</v>
      </c>
      <c r="AG117" s="230"/>
      <c r="AH117" s="223" t="s">
        <v>21</v>
      </c>
      <c r="AI117" s="223"/>
      <c r="AJ117" s="223"/>
      <c r="AK117" s="223"/>
      <c r="AL117" s="223"/>
      <c r="AM117" s="223"/>
      <c r="AN117" s="223"/>
      <c r="AO117" s="224" t="str">
        <f>IF(AND(AO118="□",AO119="□"),"☑","□")</f>
        <v>☑</v>
      </c>
      <c r="AP117" s="207"/>
      <c r="AQ117" s="223" t="s">
        <v>41</v>
      </c>
      <c r="AR117" s="223"/>
      <c r="AS117" s="223"/>
      <c r="AT117" s="223"/>
      <c r="AU117" s="207"/>
      <c r="AV117" s="207"/>
      <c r="AW117" s="207"/>
      <c r="AX117" s="207"/>
      <c r="AY117" s="207"/>
      <c r="AZ117" s="207"/>
      <c r="BA117" s="207"/>
      <c r="BB117" s="207"/>
      <c r="BC117" s="207"/>
      <c r="BD117" s="207"/>
      <c r="BE117" s="208"/>
      <c r="BF117" s="225">
        <f>VLOOKUP(B117,無償化名簿!$A$17:$R$66,11)-VLOOKUP(B117,無償化名簿!$A$17:$R$66,15)</f>
        <v>0</v>
      </c>
      <c r="BG117" s="203"/>
      <c r="BH117" s="203"/>
      <c r="BI117" s="203"/>
      <c r="BJ117" s="203"/>
      <c r="BK117" s="203"/>
      <c r="BL117" s="203"/>
      <c r="BM117" s="203"/>
      <c r="BN117" s="203"/>
      <c r="BO117" s="203"/>
      <c r="BP117" s="203"/>
      <c r="BQ117" s="203"/>
      <c r="BR117" s="203"/>
      <c r="BS117" s="203" t="s">
        <v>5</v>
      </c>
      <c r="BT117" s="204"/>
      <c r="BU117" s="203" t="e">
        <f>IF(CO117&gt;7,0,IF(CV117="☑",CQ117,IF(CV118="☑",CS117,IF(CV119="☑",CU117))))</f>
        <v>#N/A</v>
      </c>
      <c r="BV117" s="203"/>
      <c r="BW117" s="203"/>
      <c r="BX117" s="203"/>
      <c r="BY117" s="203"/>
      <c r="BZ117" s="203"/>
      <c r="CA117" s="203"/>
      <c r="CB117" s="203"/>
      <c r="CC117" s="203"/>
      <c r="CD117" s="203"/>
      <c r="CE117" s="203"/>
      <c r="CF117" s="203"/>
      <c r="CG117" s="203"/>
      <c r="CH117" s="207" t="s">
        <v>5</v>
      </c>
      <c r="CI117" s="208"/>
      <c r="CJ117" s="1"/>
      <c r="CK117" s="200" t="e">
        <f>BF119</f>
        <v>#N/A</v>
      </c>
      <c r="CL117" s="200"/>
      <c r="CM117" s="200"/>
      <c r="CN117" s="1"/>
      <c r="CO117" s="200">
        <f>DATEDIF(D117,$CQ$4,"Y")</f>
        <v>0</v>
      </c>
      <c r="CP117" s="200"/>
      <c r="CQ117" s="200">
        <f>IF(CO117&lt;3,42000,37000)</f>
        <v>42000</v>
      </c>
      <c r="CR117" s="200"/>
      <c r="CS117" s="200" t="e">
        <f>ROUNDDOWN(CQ117*($CQ$205-DG118+1)/$CQ$205,-1)</f>
        <v>#N/A</v>
      </c>
      <c r="CT117" s="200"/>
      <c r="CU117" s="201" t="e">
        <f>ROUNDDOWN(CQ117*DG119/$CQ$205,-1)</f>
        <v>#VALUE!</v>
      </c>
      <c r="CV117" s="200" t="str">
        <f>IF(AND(CV118="□",CV119="□"),"☑","□")</f>
        <v>□</v>
      </c>
      <c r="CW117" s="200"/>
      <c r="CX117" s="1" t="s">
        <v>104</v>
      </c>
      <c r="CY117" s="1"/>
      <c r="CZ117" s="1"/>
      <c r="DA117" s="1"/>
      <c r="DB117" s="1"/>
      <c r="DC117" s="1"/>
      <c r="DD117" s="1"/>
      <c r="DE117" s="1"/>
      <c r="DF117" s="1"/>
      <c r="DG117" s="1"/>
      <c r="DH117" s="1"/>
      <c r="DI117" s="1"/>
      <c r="DJ117" s="1"/>
      <c r="DK117" s="1"/>
      <c r="DL117" s="1"/>
      <c r="DM117" s="1"/>
    </row>
    <row r="118" spans="2:117">
      <c r="B118" s="213"/>
      <c r="C118" s="209"/>
      <c r="D118" s="213"/>
      <c r="E118" s="200"/>
      <c r="F118" s="200"/>
      <c r="G118" s="200"/>
      <c r="H118" s="200"/>
      <c r="I118" s="200"/>
      <c r="J118" s="200"/>
      <c r="K118" s="200"/>
      <c r="L118" s="200"/>
      <c r="M118" s="200"/>
      <c r="N118" s="200"/>
      <c r="O118" s="200"/>
      <c r="P118" s="209"/>
      <c r="Q118" s="213"/>
      <c r="R118" s="200"/>
      <c r="S118" s="200"/>
      <c r="T118" s="200"/>
      <c r="U118" s="200"/>
      <c r="V118" s="200"/>
      <c r="W118" s="200"/>
      <c r="X118" s="200"/>
      <c r="Y118" s="200"/>
      <c r="Z118" s="200"/>
      <c r="AA118" s="200"/>
      <c r="AB118" s="200"/>
      <c r="AC118" s="200"/>
      <c r="AD118" s="200"/>
      <c r="AE118" s="209"/>
      <c r="AF118" s="210" t="s">
        <v>33</v>
      </c>
      <c r="AG118" s="211"/>
      <c r="AH118" s="212" t="s">
        <v>23</v>
      </c>
      <c r="AI118" s="212"/>
      <c r="AJ118" s="212"/>
      <c r="AK118" s="212"/>
      <c r="AL118" s="212"/>
      <c r="AM118" s="212"/>
      <c r="AN118" s="212"/>
      <c r="AO118" s="213" t="str">
        <f>IF(AZ118="","□","☑")</f>
        <v>□</v>
      </c>
      <c r="AP118" s="200"/>
      <c r="AQ118" s="212" t="s">
        <v>30</v>
      </c>
      <c r="AR118" s="212"/>
      <c r="AS118" s="212"/>
      <c r="AT118" s="212"/>
      <c r="AU118" s="212"/>
      <c r="AV118" s="212"/>
      <c r="AW118" s="212"/>
      <c r="AX118" s="212"/>
      <c r="AY118" s="212"/>
      <c r="AZ118" s="200" t="str">
        <f>IF(VLOOKUP(B117,無償化名簿!$A$17:$R$66,8)=0,"",VLOOKUP(B117,無償化名簿!$A$17:$R$66,8))</f>
        <v/>
      </c>
      <c r="BA118" s="200"/>
      <c r="BB118" s="200"/>
      <c r="BC118" s="200" t="s">
        <v>7</v>
      </c>
      <c r="BD118" s="200"/>
      <c r="BE118" s="20" t="s">
        <v>42</v>
      </c>
      <c r="BF118" s="226"/>
      <c r="BG118" s="205"/>
      <c r="BH118" s="205"/>
      <c r="BI118" s="205"/>
      <c r="BJ118" s="205"/>
      <c r="BK118" s="205"/>
      <c r="BL118" s="205"/>
      <c r="BM118" s="205"/>
      <c r="BN118" s="205"/>
      <c r="BO118" s="205"/>
      <c r="BP118" s="205"/>
      <c r="BQ118" s="205"/>
      <c r="BR118" s="205"/>
      <c r="BS118" s="205"/>
      <c r="BT118" s="206"/>
      <c r="BU118" s="205"/>
      <c r="BV118" s="205"/>
      <c r="BW118" s="205"/>
      <c r="BX118" s="205"/>
      <c r="BY118" s="205"/>
      <c r="BZ118" s="205"/>
      <c r="CA118" s="205"/>
      <c r="CB118" s="205"/>
      <c r="CC118" s="205"/>
      <c r="CD118" s="205"/>
      <c r="CE118" s="205"/>
      <c r="CF118" s="205"/>
      <c r="CG118" s="205"/>
      <c r="CH118" s="200"/>
      <c r="CI118" s="209"/>
      <c r="CJ118" s="1"/>
      <c r="CK118" s="200"/>
      <c r="CL118" s="200"/>
      <c r="CM118" s="200"/>
      <c r="CN118" s="1"/>
      <c r="CO118" s="200"/>
      <c r="CP118" s="200"/>
      <c r="CQ118" s="200"/>
      <c r="CR118" s="200"/>
      <c r="CS118" s="200"/>
      <c r="CT118" s="200"/>
      <c r="CU118" s="201"/>
      <c r="CV118" s="200" t="str">
        <f>IF(DG118="","□","☑")</f>
        <v>☑</v>
      </c>
      <c r="CW118" s="200"/>
      <c r="CX118" s="1" t="s">
        <v>100</v>
      </c>
      <c r="CY118" s="1"/>
      <c r="CZ118" s="1"/>
      <c r="DA118" s="1"/>
      <c r="DB118" s="1"/>
      <c r="DC118" s="1"/>
      <c r="DD118" s="1"/>
      <c r="DE118" s="1"/>
      <c r="DF118" s="1"/>
      <c r="DG118" s="200" t="b">
        <f>IF(VLOOKUP(B117,無償化名簿!$A$17:$R$66,16)=0,"",VLOOKUP(B117,無償化名簿!$A$17:$R$66,16))</f>
        <v>0</v>
      </c>
      <c r="DH118" s="200"/>
      <c r="DI118" s="200"/>
      <c r="DJ118" s="1" t="s">
        <v>101</v>
      </c>
      <c r="DK118" s="1"/>
      <c r="DL118" s="1" t="s">
        <v>102</v>
      </c>
      <c r="DM118" s="1"/>
    </row>
    <row r="119" spans="2:117">
      <c r="B119" s="217"/>
      <c r="C119" s="227"/>
      <c r="D119" s="217"/>
      <c r="E119" s="218"/>
      <c r="F119" s="218"/>
      <c r="G119" s="218"/>
      <c r="H119" s="218"/>
      <c r="I119" s="218"/>
      <c r="J119" s="218"/>
      <c r="K119" s="218"/>
      <c r="L119" s="218"/>
      <c r="M119" s="218"/>
      <c r="N119" s="218"/>
      <c r="O119" s="218"/>
      <c r="P119" s="227"/>
      <c r="Q119" s="217"/>
      <c r="R119" s="218"/>
      <c r="S119" s="218"/>
      <c r="T119" s="218"/>
      <c r="U119" s="218"/>
      <c r="V119" s="218"/>
      <c r="W119" s="218"/>
      <c r="X119" s="218"/>
      <c r="Y119" s="218"/>
      <c r="Z119" s="218"/>
      <c r="AA119" s="218"/>
      <c r="AB119" s="218"/>
      <c r="AC119" s="218"/>
      <c r="AD119" s="218"/>
      <c r="AE119" s="227"/>
      <c r="AF119" s="214" t="s">
        <v>33</v>
      </c>
      <c r="AG119" s="215"/>
      <c r="AH119" s="216" t="s">
        <v>22</v>
      </c>
      <c r="AI119" s="216"/>
      <c r="AJ119" s="216"/>
      <c r="AK119" s="216"/>
      <c r="AL119" s="216"/>
      <c r="AM119" s="216"/>
      <c r="AN119" s="216"/>
      <c r="AO119" s="213" t="str">
        <f>IF(AZ119="","□","☑")</f>
        <v>□</v>
      </c>
      <c r="AP119" s="200"/>
      <c r="AQ119" s="216" t="s">
        <v>89</v>
      </c>
      <c r="AR119" s="216"/>
      <c r="AS119" s="216"/>
      <c r="AT119" s="216"/>
      <c r="AU119" s="216"/>
      <c r="AV119" s="216"/>
      <c r="AW119" s="216"/>
      <c r="AX119" s="216"/>
      <c r="AY119" s="216"/>
      <c r="AZ119" s="218" t="str">
        <f>IF(VLOOKUP(B117,無償化名簿!$A$17:$R$66,9)=0,"",VLOOKUP(B117,無償化名簿!$A$17:$R$66,9))</f>
        <v/>
      </c>
      <c r="BA119" s="218"/>
      <c r="BB119" s="218"/>
      <c r="BC119" s="218" t="s">
        <v>7</v>
      </c>
      <c r="BD119" s="218"/>
      <c r="BE119" s="21" t="s">
        <v>42</v>
      </c>
      <c r="BF119" s="219" t="e">
        <f>MIN(BF117,BU117)</f>
        <v>#N/A</v>
      </c>
      <c r="BG119" s="220"/>
      <c r="BH119" s="220"/>
      <c r="BI119" s="220"/>
      <c r="BJ119" s="220"/>
      <c r="BK119" s="220"/>
      <c r="BL119" s="220"/>
      <c r="BM119" s="220"/>
      <c r="BN119" s="220"/>
      <c r="BO119" s="220"/>
      <c r="BP119" s="220"/>
      <c r="BQ119" s="220"/>
      <c r="BR119" s="220"/>
      <c r="BS119" s="220"/>
      <c r="BT119" s="220"/>
      <c r="BU119" s="220"/>
      <c r="BV119" s="220"/>
      <c r="BW119" s="220"/>
      <c r="BX119" s="220"/>
      <c r="BY119" s="220"/>
      <c r="BZ119" s="220"/>
      <c r="CA119" s="220"/>
      <c r="CB119" s="220"/>
      <c r="CC119" s="220"/>
      <c r="CD119" s="220"/>
      <c r="CE119" s="220"/>
      <c r="CF119" s="220"/>
      <c r="CG119" s="220"/>
      <c r="CH119" s="221" t="s">
        <v>5</v>
      </c>
      <c r="CI119" s="222"/>
      <c r="CJ119" s="1"/>
      <c r="CK119" s="200"/>
      <c r="CL119" s="200"/>
      <c r="CM119" s="200"/>
      <c r="CN119" s="1"/>
      <c r="CO119" s="200"/>
      <c r="CP119" s="200"/>
      <c r="CQ119" s="200"/>
      <c r="CR119" s="200"/>
      <c r="CS119" s="200"/>
      <c r="CT119" s="200"/>
      <c r="CU119" s="201"/>
      <c r="CV119" s="267" t="str">
        <f>IF(DG119="","□","☑")</f>
        <v>□</v>
      </c>
      <c r="CW119" s="267"/>
      <c r="CX119" s="1" t="s">
        <v>103</v>
      </c>
      <c r="CY119" s="1"/>
      <c r="CZ119" s="1"/>
      <c r="DA119" s="1"/>
      <c r="DB119" s="1"/>
      <c r="DC119" s="1"/>
      <c r="DD119" s="1"/>
      <c r="DE119" s="1"/>
      <c r="DF119" s="1"/>
      <c r="DG119" s="200" t="str">
        <f>IF(VLOOKUP(B117,無償化名簿!$A$17:$R$66,17)=0,"",VLOOKUP(B117,無償化名簿!$A$17:$R$66,17))</f>
        <v/>
      </c>
      <c r="DH119" s="200"/>
      <c r="DI119" s="200"/>
      <c r="DJ119" s="1" t="s">
        <v>101</v>
      </c>
      <c r="DK119" s="1"/>
      <c r="DL119" s="1" t="s">
        <v>102</v>
      </c>
      <c r="DM119" s="1"/>
    </row>
    <row r="120" spans="2:117">
      <c r="B120" s="224">
        <v>38</v>
      </c>
      <c r="C120" s="208"/>
      <c r="D120" s="228">
        <f>VLOOKUP(B120,無償化名簿!$A$17:$R$66,3)</f>
        <v>0</v>
      </c>
      <c r="E120" s="207"/>
      <c r="F120" s="207"/>
      <c r="G120" s="207"/>
      <c r="H120" s="207"/>
      <c r="I120" s="207"/>
      <c r="J120" s="207"/>
      <c r="K120" s="207"/>
      <c r="L120" s="207"/>
      <c r="M120" s="207"/>
      <c r="N120" s="207"/>
      <c r="O120" s="207"/>
      <c r="P120" s="208"/>
      <c r="Q120" s="224">
        <f>VLOOKUP(B120,無償化名簿!$A$17:$R$66,2)</f>
        <v>0</v>
      </c>
      <c r="R120" s="207"/>
      <c r="S120" s="207"/>
      <c r="T120" s="207"/>
      <c r="U120" s="207"/>
      <c r="V120" s="207"/>
      <c r="W120" s="207"/>
      <c r="X120" s="207"/>
      <c r="Y120" s="207"/>
      <c r="Z120" s="207"/>
      <c r="AA120" s="207"/>
      <c r="AB120" s="207"/>
      <c r="AC120" s="207"/>
      <c r="AD120" s="207"/>
      <c r="AE120" s="208"/>
      <c r="AF120" s="229" t="s">
        <v>62</v>
      </c>
      <c r="AG120" s="230"/>
      <c r="AH120" s="223" t="s">
        <v>21</v>
      </c>
      <c r="AI120" s="223"/>
      <c r="AJ120" s="223"/>
      <c r="AK120" s="223"/>
      <c r="AL120" s="223"/>
      <c r="AM120" s="223"/>
      <c r="AN120" s="223"/>
      <c r="AO120" s="224" t="str">
        <f>IF(AND(AO121="□",AO122="□"),"☑","□")</f>
        <v>☑</v>
      </c>
      <c r="AP120" s="207"/>
      <c r="AQ120" s="223" t="s">
        <v>41</v>
      </c>
      <c r="AR120" s="223"/>
      <c r="AS120" s="223"/>
      <c r="AT120" s="223"/>
      <c r="AU120" s="207"/>
      <c r="AV120" s="207"/>
      <c r="AW120" s="207"/>
      <c r="AX120" s="207"/>
      <c r="AY120" s="207"/>
      <c r="AZ120" s="207"/>
      <c r="BA120" s="207"/>
      <c r="BB120" s="207"/>
      <c r="BC120" s="207"/>
      <c r="BD120" s="207"/>
      <c r="BE120" s="208"/>
      <c r="BF120" s="225">
        <f>VLOOKUP(B120,無償化名簿!$A$17:$R$66,11)-VLOOKUP(B120,無償化名簿!$A$17:$R$66,15)</f>
        <v>0</v>
      </c>
      <c r="BG120" s="203"/>
      <c r="BH120" s="203"/>
      <c r="BI120" s="203"/>
      <c r="BJ120" s="203"/>
      <c r="BK120" s="203"/>
      <c r="BL120" s="203"/>
      <c r="BM120" s="203"/>
      <c r="BN120" s="203"/>
      <c r="BO120" s="203"/>
      <c r="BP120" s="203"/>
      <c r="BQ120" s="203"/>
      <c r="BR120" s="203"/>
      <c r="BS120" s="203" t="s">
        <v>5</v>
      </c>
      <c r="BT120" s="204"/>
      <c r="BU120" s="203" t="e">
        <f>IF(CO120&gt;7,0,IF(CV120="☑",CQ120,IF(CV121="☑",CS120,IF(CV122="☑",CU120))))</f>
        <v>#N/A</v>
      </c>
      <c r="BV120" s="203"/>
      <c r="BW120" s="203"/>
      <c r="BX120" s="203"/>
      <c r="BY120" s="203"/>
      <c r="BZ120" s="203"/>
      <c r="CA120" s="203"/>
      <c r="CB120" s="203"/>
      <c r="CC120" s="203"/>
      <c r="CD120" s="203"/>
      <c r="CE120" s="203"/>
      <c r="CF120" s="203"/>
      <c r="CG120" s="203"/>
      <c r="CH120" s="207" t="s">
        <v>5</v>
      </c>
      <c r="CI120" s="208"/>
      <c r="CJ120" s="1"/>
      <c r="CK120" s="200" t="e">
        <f>BF122</f>
        <v>#N/A</v>
      </c>
      <c r="CL120" s="200"/>
      <c r="CM120" s="200"/>
      <c r="CN120" s="1"/>
      <c r="CO120" s="200">
        <f>DATEDIF(D120,$CQ$4,"Y")</f>
        <v>0</v>
      </c>
      <c r="CP120" s="200"/>
      <c r="CQ120" s="200">
        <f>IF(CO120&lt;3,42000,37000)</f>
        <v>42000</v>
      </c>
      <c r="CR120" s="200"/>
      <c r="CS120" s="200" t="e">
        <f>ROUNDDOWN(CQ120*($CQ$205-DG121+1)/$CQ$205,-1)</f>
        <v>#N/A</v>
      </c>
      <c r="CT120" s="200"/>
      <c r="CU120" s="201" t="e">
        <f>ROUNDDOWN(CQ120*DG122/$CQ$205,-1)</f>
        <v>#VALUE!</v>
      </c>
      <c r="CV120" s="200" t="str">
        <f>IF(AND(CV121="□",CV122="□"),"☑","□")</f>
        <v>□</v>
      </c>
      <c r="CW120" s="200"/>
      <c r="CX120" s="1" t="s">
        <v>104</v>
      </c>
      <c r="CY120" s="1"/>
      <c r="CZ120" s="1"/>
      <c r="DA120" s="1"/>
      <c r="DB120" s="1"/>
      <c r="DC120" s="1"/>
      <c r="DD120" s="1"/>
      <c r="DE120" s="1"/>
      <c r="DF120" s="1"/>
      <c r="DG120" s="1"/>
      <c r="DH120" s="1"/>
      <c r="DI120" s="1"/>
      <c r="DJ120" s="1"/>
      <c r="DK120" s="1"/>
      <c r="DL120" s="1"/>
      <c r="DM120" s="1"/>
    </row>
    <row r="121" spans="2:117">
      <c r="B121" s="213"/>
      <c r="C121" s="209"/>
      <c r="D121" s="213"/>
      <c r="E121" s="200"/>
      <c r="F121" s="200"/>
      <c r="G121" s="200"/>
      <c r="H121" s="200"/>
      <c r="I121" s="200"/>
      <c r="J121" s="200"/>
      <c r="K121" s="200"/>
      <c r="L121" s="200"/>
      <c r="M121" s="200"/>
      <c r="N121" s="200"/>
      <c r="O121" s="200"/>
      <c r="P121" s="209"/>
      <c r="Q121" s="213"/>
      <c r="R121" s="200"/>
      <c r="S121" s="200"/>
      <c r="T121" s="200"/>
      <c r="U121" s="200"/>
      <c r="V121" s="200"/>
      <c r="W121" s="200"/>
      <c r="X121" s="200"/>
      <c r="Y121" s="200"/>
      <c r="Z121" s="200"/>
      <c r="AA121" s="200"/>
      <c r="AB121" s="200"/>
      <c r="AC121" s="200"/>
      <c r="AD121" s="200"/>
      <c r="AE121" s="209"/>
      <c r="AF121" s="210" t="s">
        <v>33</v>
      </c>
      <c r="AG121" s="211"/>
      <c r="AH121" s="212" t="s">
        <v>23</v>
      </c>
      <c r="AI121" s="212"/>
      <c r="AJ121" s="212"/>
      <c r="AK121" s="212"/>
      <c r="AL121" s="212"/>
      <c r="AM121" s="212"/>
      <c r="AN121" s="212"/>
      <c r="AO121" s="213" t="str">
        <f>IF(AZ121="","□","☑")</f>
        <v>□</v>
      </c>
      <c r="AP121" s="200"/>
      <c r="AQ121" s="212" t="s">
        <v>30</v>
      </c>
      <c r="AR121" s="212"/>
      <c r="AS121" s="212"/>
      <c r="AT121" s="212"/>
      <c r="AU121" s="212"/>
      <c r="AV121" s="212"/>
      <c r="AW121" s="212"/>
      <c r="AX121" s="212"/>
      <c r="AY121" s="212"/>
      <c r="AZ121" s="200" t="str">
        <f>IF(VLOOKUP(B120,無償化名簿!$A$17:$R$66,8)=0,"",VLOOKUP(B120,無償化名簿!$A$17:$R$66,8))</f>
        <v/>
      </c>
      <c r="BA121" s="200"/>
      <c r="BB121" s="200"/>
      <c r="BC121" s="200" t="s">
        <v>7</v>
      </c>
      <c r="BD121" s="200"/>
      <c r="BE121" s="20" t="s">
        <v>42</v>
      </c>
      <c r="BF121" s="226"/>
      <c r="BG121" s="205"/>
      <c r="BH121" s="205"/>
      <c r="BI121" s="205"/>
      <c r="BJ121" s="205"/>
      <c r="BK121" s="205"/>
      <c r="BL121" s="205"/>
      <c r="BM121" s="205"/>
      <c r="BN121" s="205"/>
      <c r="BO121" s="205"/>
      <c r="BP121" s="205"/>
      <c r="BQ121" s="205"/>
      <c r="BR121" s="205"/>
      <c r="BS121" s="205"/>
      <c r="BT121" s="206"/>
      <c r="BU121" s="205"/>
      <c r="BV121" s="205"/>
      <c r="BW121" s="205"/>
      <c r="BX121" s="205"/>
      <c r="BY121" s="205"/>
      <c r="BZ121" s="205"/>
      <c r="CA121" s="205"/>
      <c r="CB121" s="205"/>
      <c r="CC121" s="205"/>
      <c r="CD121" s="205"/>
      <c r="CE121" s="205"/>
      <c r="CF121" s="205"/>
      <c r="CG121" s="205"/>
      <c r="CH121" s="200"/>
      <c r="CI121" s="209"/>
      <c r="CJ121" s="1"/>
      <c r="CK121" s="200"/>
      <c r="CL121" s="200"/>
      <c r="CM121" s="200"/>
      <c r="CN121" s="1"/>
      <c r="CO121" s="200"/>
      <c r="CP121" s="200"/>
      <c r="CQ121" s="200"/>
      <c r="CR121" s="200"/>
      <c r="CS121" s="200"/>
      <c r="CT121" s="200"/>
      <c r="CU121" s="201"/>
      <c r="CV121" s="200" t="str">
        <f>IF(DG121="","□","☑")</f>
        <v>☑</v>
      </c>
      <c r="CW121" s="200"/>
      <c r="CX121" s="1" t="s">
        <v>100</v>
      </c>
      <c r="CY121" s="1"/>
      <c r="CZ121" s="1"/>
      <c r="DA121" s="1"/>
      <c r="DB121" s="1"/>
      <c r="DC121" s="1"/>
      <c r="DD121" s="1"/>
      <c r="DE121" s="1"/>
      <c r="DF121" s="1"/>
      <c r="DG121" s="200" t="b">
        <f>IF(VLOOKUP(B120,無償化名簿!$A$17:$R$66,16)=0,"",VLOOKUP(B120,無償化名簿!$A$17:$R$66,16))</f>
        <v>0</v>
      </c>
      <c r="DH121" s="200"/>
      <c r="DI121" s="200"/>
      <c r="DJ121" s="1" t="s">
        <v>101</v>
      </c>
      <c r="DK121" s="1"/>
      <c r="DL121" s="1" t="s">
        <v>102</v>
      </c>
      <c r="DM121" s="1"/>
    </row>
    <row r="122" spans="2:117">
      <c r="B122" s="217"/>
      <c r="C122" s="227"/>
      <c r="D122" s="217"/>
      <c r="E122" s="218"/>
      <c r="F122" s="218"/>
      <c r="G122" s="218"/>
      <c r="H122" s="218"/>
      <c r="I122" s="218"/>
      <c r="J122" s="218"/>
      <c r="K122" s="218"/>
      <c r="L122" s="218"/>
      <c r="M122" s="218"/>
      <c r="N122" s="218"/>
      <c r="O122" s="218"/>
      <c r="P122" s="227"/>
      <c r="Q122" s="217"/>
      <c r="R122" s="218"/>
      <c r="S122" s="218"/>
      <c r="T122" s="218"/>
      <c r="U122" s="218"/>
      <c r="V122" s="218"/>
      <c r="W122" s="218"/>
      <c r="X122" s="218"/>
      <c r="Y122" s="218"/>
      <c r="Z122" s="218"/>
      <c r="AA122" s="218"/>
      <c r="AB122" s="218"/>
      <c r="AC122" s="218"/>
      <c r="AD122" s="218"/>
      <c r="AE122" s="227"/>
      <c r="AF122" s="214" t="s">
        <v>33</v>
      </c>
      <c r="AG122" s="215"/>
      <c r="AH122" s="216" t="s">
        <v>22</v>
      </c>
      <c r="AI122" s="216"/>
      <c r="AJ122" s="216"/>
      <c r="AK122" s="216"/>
      <c r="AL122" s="216"/>
      <c r="AM122" s="216"/>
      <c r="AN122" s="216"/>
      <c r="AO122" s="213" t="str">
        <f>IF(AZ122="","□","☑")</f>
        <v>□</v>
      </c>
      <c r="AP122" s="200"/>
      <c r="AQ122" s="216" t="s">
        <v>89</v>
      </c>
      <c r="AR122" s="216"/>
      <c r="AS122" s="216"/>
      <c r="AT122" s="216"/>
      <c r="AU122" s="216"/>
      <c r="AV122" s="216"/>
      <c r="AW122" s="216"/>
      <c r="AX122" s="216"/>
      <c r="AY122" s="216"/>
      <c r="AZ122" s="218" t="str">
        <f>IF(VLOOKUP(B120,無償化名簿!$A$17:$R$66,9)=0,"",VLOOKUP(B120,無償化名簿!$A$17:$R$66,9))</f>
        <v/>
      </c>
      <c r="BA122" s="218"/>
      <c r="BB122" s="218"/>
      <c r="BC122" s="218" t="s">
        <v>7</v>
      </c>
      <c r="BD122" s="218"/>
      <c r="BE122" s="21" t="s">
        <v>42</v>
      </c>
      <c r="BF122" s="219" t="e">
        <f>MIN(BF120,BU120)</f>
        <v>#N/A</v>
      </c>
      <c r="BG122" s="220"/>
      <c r="BH122" s="220"/>
      <c r="BI122" s="220"/>
      <c r="BJ122" s="220"/>
      <c r="BK122" s="220"/>
      <c r="BL122" s="220"/>
      <c r="BM122" s="220"/>
      <c r="BN122" s="220"/>
      <c r="BO122" s="220"/>
      <c r="BP122" s="220"/>
      <c r="BQ122" s="220"/>
      <c r="BR122" s="220"/>
      <c r="BS122" s="220"/>
      <c r="BT122" s="220"/>
      <c r="BU122" s="220"/>
      <c r="BV122" s="220"/>
      <c r="BW122" s="220"/>
      <c r="BX122" s="220"/>
      <c r="BY122" s="220"/>
      <c r="BZ122" s="220"/>
      <c r="CA122" s="220"/>
      <c r="CB122" s="220"/>
      <c r="CC122" s="220"/>
      <c r="CD122" s="220"/>
      <c r="CE122" s="220"/>
      <c r="CF122" s="220"/>
      <c r="CG122" s="220"/>
      <c r="CH122" s="221" t="s">
        <v>5</v>
      </c>
      <c r="CI122" s="222"/>
      <c r="CJ122" s="1"/>
      <c r="CK122" s="200"/>
      <c r="CL122" s="200"/>
      <c r="CM122" s="200"/>
      <c r="CN122" s="1"/>
      <c r="CO122" s="200"/>
      <c r="CP122" s="200"/>
      <c r="CQ122" s="200"/>
      <c r="CR122" s="200"/>
      <c r="CS122" s="200"/>
      <c r="CT122" s="200"/>
      <c r="CU122" s="201"/>
      <c r="CV122" s="267" t="str">
        <f>IF(DG122="","□","☑")</f>
        <v>□</v>
      </c>
      <c r="CW122" s="267"/>
      <c r="CX122" s="1" t="s">
        <v>103</v>
      </c>
      <c r="CY122" s="1"/>
      <c r="CZ122" s="1"/>
      <c r="DA122" s="1"/>
      <c r="DB122" s="1"/>
      <c r="DC122" s="1"/>
      <c r="DD122" s="1"/>
      <c r="DE122" s="1"/>
      <c r="DF122" s="1"/>
      <c r="DG122" s="200" t="str">
        <f>IF(VLOOKUP(B120,無償化名簿!$A$17:$R$66,17)=0,"",VLOOKUP(B120,無償化名簿!$A$17:$R$66,17))</f>
        <v/>
      </c>
      <c r="DH122" s="200"/>
      <c r="DI122" s="200"/>
      <c r="DJ122" s="1" t="s">
        <v>101</v>
      </c>
      <c r="DK122" s="1"/>
      <c r="DL122" s="1" t="s">
        <v>102</v>
      </c>
      <c r="DM122" s="1"/>
    </row>
    <row r="123" spans="2:117">
      <c r="B123" s="224">
        <v>39</v>
      </c>
      <c r="C123" s="208"/>
      <c r="D123" s="228">
        <f>VLOOKUP(B123,無償化名簿!$A$17:$R$66,3)</f>
        <v>0</v>
      </c>
      <c r="E123" s="207"/>
      <c r="F123" s="207"/>
      <c r="G123" s="207"/>
      <c r="H123" s="207"/>
      <c r="I123" s="207"/>
      <c r="J123" s="207"/>
      <c r="K123" s="207"/>
      <c r="L123" s="207"/>
      <c r="M123" s="207"/>
      <c r="N123" s="207"/>
      <c r="O123" s="207"/>
      <c r="P123" s="208"/>
      <c r="Q123" s="224">
        <f>VLOOKUP(B123,無償化名簿!$A$17:$R$66,2)</f>
        <v>0</v>
      </c>
      <c r="R123" s="207"/>
      <c r="S123" s="207"/>
      <c r="T123" s="207"/>
      <c r="U123" s="207"/>
      <c r="V123" s="207"/>
      <c r="W123" s="207"/>
      <c r="X123" s="207"/>
      <c r="Y123" s="207"/>
      <c r="Z123" s="207"/>
      <c r="AA123" s="207"/>
      <c r="AB123" s="207"/>
      <c r="AC123" s="207"/>
      <c r="AD123" s="207"/>
      <c r="AE123" s="208"/>
      <c r="AF123" s="229" t="s">
        <v>62</v>
      </c>
      <c r="AG123" s="230"/>
      <c r="AH123" s="223" t="s">
        <v>21</v>
      </c>
      <c r="AI123" s="223"/>
      <c r="AJ123" s="223"/>
      <c r="AK123" s="223"/>
      <c r="AL123" s="223"/>
      <c r="AM123" s="223"/>
      <c r="AN123" s="223"/>
      <c r="AO123" s="224" t="str">
        <f>IF(AND(AO124="□",AO125="□"),"☑","□")</f>
        <v>☑</v>
      </c>
      <c r="AP123" s="207"/>
      <c r="AQ123" s="223" t="s">
        <v>41</v>
      </c>
      <c r="AR123" s="223"/>
      <c r="AS123" s="223"/>
      <c r="AT123" s="223"/>
      <c r="AU123" s="207"/>
      <c r="AV123" s="207"/>
      <c r="AW123" s="207"/>
      <c r="AX123" s="207"/>
      <c r="AY123" s="207"/>
      <c r="AZ123" s="207"/>
      <c r="BA123" s="207"/>
      <c r="BB123" s="207"/>
      <c r="BC123" s="207"/>
      <c r="BD123" s="207"/>
      <c r="BE123" s="208"/>
      <c r="BF123" s="225">
        <f>VLOOKUP(B123,無償化名簿!$A$17:$R$66,11)-VLOOKUP(B123,無償化名簿!$A$17:$R$66,15)</f>
        <v>0</v>
      </c>
      <c r="BG123" s="203"/>
      <c r="BH123" s="203"/>
      <c r="BI123" s="203"/>
      <c r="BJ123" s="203"/>
      <c r="BK123" s="203"/>
      <c r="BL123" s="203"/>
      <c r="BM123" s="203"/>
      <c r="BN123" s="203"/>
      <c r="BO123" s="203"/>
      <c r="BP123" s="203"/>
      <c r="BQ123" s="203"/>
      <c r="BR123" s="203"/>
      <c r="BS123" s="203" t="s">
        <v>5</v>
      </c>
      <c r="BT123" s="204"/>
      <c r="BU123" s="203" t="e">
        <f>IF(CO123&gt;7,0,IF(CV123="☑",CQ123,IF(CV124="☑",CS123,IF(CV125="☑",CU123))))</f>
        <v>#N/A</v>
      </c>
      <c r="BV123" s="203"/>
      <c r="BW123" s="203"/>
      <c r="BX123" s="203"/>
      <c r="BY123" s="203"/>
      <c r="BZ123" s="203"/>
      <c r="CA123" s="203"/>
      <c r="CB123" s="203"/>
      <c r="CC123" s="203"/>
      <c r="CD123" s="203"/>
      <c r="CE123" s="203"/>
      <c r="CF123" s="203"/>
      <c r="CG123" s="203"/>
      <c r="CH123" s="207" t="s">
        <v>5</v>
      </c>
      <c r="CI123" s="208"/>
      <c r="CJ123" s="1"/>
      <c r="CK123" s="200" t="e">
        <f>BF125</f>
        <v>#N/A</v>
      </c>
      <c r="CL123" s="200"/>
      <c r="CM123" s="200"/>
      <c r="CN123" s="1"/>
      <c r="CO123" s="200">
        <f>DATEDIF(D123,$CQ$4,"Y")</f>
        <v>0</v>
      </c>
      <c r="CP123" s="200"/>
      <c r="CQ123" s="200">
        <f>IF(CO123&lt;3,42000,37000)</f>
        <v>42000</v>
      </c>
      <c r="CR123" s="200"/>
      <c r="CS123" s="200" t="e">
        <f>ROUNDDOWN(CQ123*($CQ$205-DG124+1)/$CQ$205,-1)</f>
        <v>#N/A</v>
      </c>
      <c r="CT123" s="200"/>
      <c r="CU123" s="201" t="e">
        <f>ROUNDDOWN(CQ123*DG125/$CQ$205,-1)</f>
        <v>#VALUE!</v>
      </c>
      <c r="CV123" s="200" t="str">
        <f>IF(AND(CV124="□",CV125="□"),"☑","□")</f>
        <v>□</v>
      </c>
      <c r="CW123" s="200"/>
      <c r="CX123" s="1" t="s">
        <v>104</v>
      </c>
      <c r="CY123" s="1"/>
      <c r="CZ123" s="1"/>
      <c r="DA123" s="1"/>
      <c r="DB123" s="1"/>
      <c r="DC123" s="1"/>
      <c r="DD123" s="1"/>
      <c r="DE123" s="1"/>
      <c r="DF123" s="1"/>
      <c r="DG123" s="1"/>
      <c r="DH123" s="1"/>
      <c r="DI123" s="1"/>
      <c r="DJ123" s="1"/>
      <c r="DK123" s="1"/>
      <c r="DL123" s="1"/>
      <c r="DM123" s="1"/>
    </row>
    <row r="124" spans="2:117">
      <c r="B124" s="213"/>
      <c r="C124" s="209"/>
      <c r="D124" s="213"/>
      <c r="E124" s="200"/>
      <c r="F124" s="200"/>
      <c r="G124" s="200"/>
      <c r="H124" s="200"/>
      <c r="I124" s="200"/>
      <c r="J124" s="200"/>
      <c r="K124" s="200"/>
      <c r="L124" s="200"/>
      <c r="M124" s="200"/>
      <c r="N124" s="200"/>
      <c r="O124" s="200"/>
      <c r="P124" s="209"/>
      <c r="Q124" s="213"/>
      <c r="R124" s="200"/>
      <c r="S124" s="200"/>
      <c r="T124" s="200"/>
      <c r="U124" s="200"/>
      <c r="V124" s="200"/>
      <c r="W124" s="200"/>
      <c r="X124" s="200"/>
      <c r="Y124" s="200"/>
      <c r="Z124" s="200"/>
      <c r="AA124" s="200"/>
      <c r="AB124" s="200"/>
      <c r="AC124" s="200"/>
      <c r="AD124" s="200"/>
      <c r="AE124" s="209"/>
      <c r="AF124" s="210" t="s">
        <v>33</v>
      </c>
      <c r="AG124" s="211"/>
      <c r="AH124" s="212" t="s">
        <v>23</v>
      </c>
      <c r="AI124" s="212"/>
      <c r="AJ124" s="212"/>
      <c r="AK124" s="212"/>
      <c r="AL124" s="212"/>
      <c r="AM124" s="212"/>
      <c r="AN124" s="212"/>
      <c r="AO124" s="213" t="str">
        <f>IF(AZ124="","□","☑")</f>
        <v>□</v>
      </c>
      <c r="AP124" s="200"/>
      <c r="AQ124" s="212" t="s">
        <v>30</v>
      </c>
      <c r="AR124" s="212"/>
      <c r="AS124" s="212"/>
      <c r="AT124" s="212"/>
      <c r="AU124" s="212"/>
      <c r="AV124" s="212"/>
      <c r="AW124" s="212"/>
      <c r="AX124" s="212"/>
      <c r="AY124" s="212"/>
      <c r="AZ124" s="200" t="str">
        <f>IF(VLOOKUP(B123,無償化名簿!$A$17:$R$66,8)=0,"",VLOOKUP(B123,無償化名簿!$A$17:$R$66,8))</f>
        <v/>
      </c>
      <c r="BA124" s="200"/>
      <c r="BB124" s="200"/>
      <c r="BC124" s="200" t="s">
        <v>7</v>
      </c>
      <c r="BD124" s="200"/>
      <c r="BE124" s="20" t="s">
        <v>42</v>
      </c>
      <c r="BF124" s="226"/>
      <c r="BG124" s="205"/>
      <c r="BH124" s="205"/>
      <c r="BI124" s="205"/>
      <c r="BJ124" s="205"/>
      <c r="BK124" s="205"/>
      <c r="BL124" s="205"/>
      <c r="BM124" s="205"/>
      <c r="BN124" s="205"/>
      <c r="BO124" s="205"/>
      <c r="BP124" s="205"/>
      <c r="BQ124" s="205"/>
      <c r="BR124" s="205"/>
      <c r="BS124" s="205"/>
      <c r="BT124" s="206"/>
      <c r="BU124" s="205"/>
      <c r="BV124" s="205"/>
      <c r="BW124" s="205"/>
      <c r="BX124" s="205"/>
      <c r="BY124" s="205"/>
      <c r="BZ124" s="205"/>
      <c r="CA124" s="205"/>
      <c r="CB124" s="205"/>
      <c r="CC124" s="205"/>
      <c r="CD124" s="205"/>
      <c r="CE124" s="205"/>
      <c r="CF124" s="205"/>
      <c r="CG124" s="205"/>
      <c r="CH124" s="200"/>
      <c r="CI124" s="209"/>
      <c r="CJ124" s="1"/>
      <c r="CK124" s="200"/>
      <c r="CL124" s="200"/>
      <c r="CM124" s="200"/>
      <c r="CN124" s="1"/>
      <c r="CO124" s="200"/>
      <c r="CP124" s="200"/>
      <c r="CQ124" s="200"/>
      <c r="CR124" s="200"/>
      <c r="CS124" s="200"/>
      <c r="CT124" s="200"/>
      <c r="CU124" s="201"/>
      <c r="CV124" s="200" t="str">
        <f>IF(DG124="","□","☑")</f>
        <v>☑</v>
      </c>
      <c r="CW124" s="200"/>
      <c r="CX124" s="1" t="s">
        <v>100</v>
      </c>
      <c r="CY124" s="1"/>
      <c r="CZ124" s="1"/>
      <c r="DA124" s="1"/>
      <c r="DB124" s="1"/>
      <c r="DC124" s="1"/>
      <c r="DD124" s="1"/>
      <c r="DE124" s="1"/>
      <c r="DF124" s="1"/>
      <c r="DG124" s="200" t="b">
        <f>IF(VLOOKUP(B123,無償化名簿!$A$17:$R$66,16)=0,"",VLOOKUP(B123,無償化名簿!$A$17:$R$66,16))</f>
        <v>0</v>
      </c>
      <c r="DH124" s="200"/>
      <c r="DI124" s="200"/>
      <c r="DJ124" s="1" t="s">
        <v>101</v>
      </c>
      <c r="DK124" s="1"/>
      <c r="DL124" s="1" t="s">
        <v>102</v>
      </c>
      <c r="DM124" s="1"/>
    </row>
    <row r="125" spans="2:117">
      <c r="B125" s="217"/>
      <c r="C125" s="227"/>
      <c r="D125" s="217"/>
      <c r="E125" s="218"/>
      <c r="F125" s="218"/>
      <c r="G125" s="218"/>
      <c r="H125" s="218"/>
      <c r="I125" s="218"/>
      <c r="J125" s="218"/>
      <c r="K125" s="218"/>
      <c r="L125" s="218"/>
      <c r="M125" s="218"/>
      <c r="N125" s="218"/>
      <c r="O125" s="218"/>
      <c r="P125" s="227"/>
      <c r="Q125" s="217"/>
      <c r="R125" s="218"/>
      <c r="S125" s="218"/>
      <c r="T125" s="218"/>
      <c r="U125" s="218"/>
      <c r="V125" s="218"/>
      <c r="W125" s="218"/>
      <c r="X125" s="218"/>
      <c r="Y125" s="218"/>
      <c r="Z125" s="218"/>
      <c r="AA125" s="218"/>
      <c r="AB125" s="218"/>
      <c r="AC125" s="218"/>
      <c r="AD125" s="218"/>
      <c r="AE125" s="227"/>
      <c r="AF125" s="214" t="s">
        <v>33</v>
      </c>
      <c r="AG125" s="215"/>
      <c r="AH125" s="216" t="s">
        <v>22</v>
      </c>
      <c r="AI125" s="216"/>
      <c r="AJ125" s="216"/>
      <c r="AK125" s="216"/>
      <c r="AL125" s="216"/>
      <c r="AM125" s="216"/>
      <c r="AN125" s="216"/>
      <c r="AO125" s="213" t="str">
        <f>IF(AZ125="","□","☑")</f>
        <v>□</v>
      </c>
      <c r="AP125" s="200"/>
      <c r="AQ125" s="216" t="s">
        <v>89</v>
      </c>
      <c r="AR125" s="216"/>
      <c r="AS125" s="216"/>
      <c r="AT125" s="216"/>
      <c r="AU125" s="216"/>
      <c r="AV125" s="216"/>
      <c r="AW125" s="216"/>
      <c r="AX125" s="216"/>
      <c r="AY125" s="216"/>
      <c r="AZ125" s="218" t="str">
        <f>IF(VLOOKUP(B123,無償化名簿!$A$17:$R$66,9)=0,"",VLOOKUP(B123,無償化名簿!$A$17:$R$66,9))</f>
        <v/>
      </c>
      <c r="BA125" s="218"/>
      <c r="BB125" s="218"/>
      <c r="BC125" s="218" t="s">
        <v>7</v>
      </c>
      <c r="BD125" s="218"/>
      <c r="BE125" s="21" t="s">
        <v>42</v>
      </c>
      <c r="BF125" s="219" t="e">
        <f>MIN(BF123,BU123)</f>
        <v>#N/A</v>
      </c>
      <c r="BG125" s="220"/>
      <c r="BH125" s="220"/>
      <c r="BI125" s="220"/>
      <c r="BJ125" s="220"/>
      <c r="BK125" s="220"/>
      <c r="BL125" s="220"/>
      <c r="BM125" s="220"/>
      <c r="BN125" s="220"/>
      <c r="BO125" s="220"/>
      <c r="BP125" s="220"/>
      <c r="BQ125" s="220"/>
      <c r="BR125" s="220"/>
      <c r="BS125" s="220"/>
      <c r="BT125" s="220"/>
      <c r="BU125" s="220"/>
      <c r="BV125" s="220"/>
      <c r="BW125" s="220"/>
      <c r="BX125" s="220"/>
      <c r="BY125" s="220"/>
      <c r="BZ125" s="220"/>
      <c r="CA125" s="220"/>
      <c r="CB125" s="220"/>
      <c r="CC125" s="220"/>
      <c r="CD125" s="220"/>
      <c r="CE125" s="220"/>
      <c r="CF125" s="220"/>
      <c r="CG125" s="220"/>
      <c r="CH125" s="221" t="s">
        <v>5</v>
      </c>
      <c r="CI125" s="222"/>
      <c r="CJ125" s="1"/>
      <c r="CK125" s="200"/>
      <c r="CL125" s="200"/>
      <c r="CM125" s="200"/>
      <c r="CN125" s="1"/>
      <c r="CO125" s="200"/>
      <c r="CP125" s="200"/>
      <c r="CQ125" s="200"/>
      <c r="CR125" s="200"/>
      <c r="CS125" s="200"/>
      <c r="CT125" s="200"/>
      <c r="CU125" s="201"/>
      <c r="CV125" s="267" t="str">
        <f>IF(DG125="","□","☑")</f>
        <v>□</v>
      </c>
      <c r="CW125" s="267"/>
      <c r="CX125" s="1" t="s">
        <v>103</v>
      </c>
      <c r="CY125" s="1"/>
      <c r="CZ125" s="1"/>
      <c r="DA125" s="1"/>
      <c r="DB125" s="1"/>
      <c r="DC125" s="1"/>
      <c r="DD125" s="1"/>
      <c r="DE125" s="1"/>
      <c r="DF125" s="1"/>
      <c r="DG125" s="200" t="str">
        <f>IF(VLOOKUP(B123,無償化名簿!$A$17:$R$66,17)=0,"",VLOOKUP(B123,無償化名簿!$A$17:$R$66,17))</f>
        <v/>
      </c>
      <c r="DH125" s="200"/>
      <c r="DI125" s="200"/>
      <c r="DJ125" s="1" t="s">
        <v>101</v>
      </c>
      <c r="DK125" s="1"/>
      <c r="DL125" s="1" t="s">
        <v>102</v>
      </c>
      <c r="DM125" s="1"/>
    </row>
    <row r="126" spans="2:117">
      <c r="B126" s="224">
        <v>40</v>
      </c>
      <c r="C126" s="208"/>
      <c r="D126" s="228">
        <f>VLOOKUP(B126,無償化名簿!$A$17:$R$66,3)</f>
        <v>0</v>
      </c>
      <c r="E126" s="207"/>
      <c r="F126" s="207"/>
      <c r="G126" s="207"/>
      <c r="H126" s="207"/>
      <c r="I126" s="207"/>
      <c r="J126" s="207"/>
      <c r="K126" s="207"/>
      <c r="L126" s="207"/>
      <c r="M126" s="207"/>
      <c r="N126" s="207"/>
      <c r="O126" s="207"/>
      <c r="P126" s="208"/>
      <c r="Q126" s="224">
        <f>VLOOKUP(B126,無償化名簿!$A$17:$R$66,2)</f>
        <v>0</v>
      </c>
      <c r="R126" s="207"/>
      <c r="S126" s="207"/>
      <c r="T126" s="207"/>
      <c r="U126" s="207"/>
      <c r="V126" s="207"/>
      <c r="W126" s="207"/>
      <c r="X126" s="207"/>
      <c r="Y126" s="207"/>
      <c r="Z126" s="207"/>
      <c r="AA126" s="207"/>
      <c r="AB126" s="207"/>
      <c r="AC126" s="207"/>
      <c r="AD126" s="207"/>
      <c r="AE126" s="208"/>
      <c r="AF126" s="229" t="s">
        <v>62</v>
      </c>
      <c r="AG126" s="230"/>
      <c r="AH126" s="223" t="s">
        <v>21</v>
      </c>
      <c r="AI126" s="223"/>
      <c r="AJ126" s="223"/>
      <c r="AK126" s="223"/>
      <c r="AL126" s="223"/>
      <c r="AM126" s="223"/>
      <c r="AN126" s="223"/>
      <c r="AO126" s="224" t="str">
        <f>IF(AND(AO127="□",AO128="□"),"☑","□")</f>
        <v>☑</v>
      </c>
      <c r="AP126" s="207"/>
      <c r="AQ126" s="223" t="s">
        <v>41</v>
      </c>
      <c r="AR126" s="223"/>
      <c r="AS126" s="223"/>
      <c r="AT126" s="223"/>
      <c r="AU126" s="207"/>
      <c r="AV126" s="207"/>
      <c r="AW126" s="207"/>
      <c r="AX126" s="207"/>
      <c r="AY126" s="207"/>
      <c r="AZ126" s="207"/>
      <c r="BA126" s="207"/>
      <c r="BB126" s="207"/>
      <c r="BC126" s="207"/>
      <c r="BD126" s="207"/>
      <c r="BE126" s="208"/>
      <c r="BF126" s="225">
        <f>VLOOKUP(B126,無償化名簿!$A$17:$R$66,11)-VLOOKUP(B126,無償化名簿!$A$17:$R$66,15)</f>
        <v>0</v>
      </c>
      <c r="BG126" s="203"/>
      <c r="BH126" s="203"/>
      <c r="BI126" s="203"/>
      <c r="BJ126" s="203"/>
      <c r="BK126" s="203"/>
      <c r="BL126" s="203"/>
      <c r="BM126" s="203"/>
      <c r="BN126" s="203"/>
      <c r="BO126" s="203"/>
      <c r="BP126" s="203"/>
      <c r="BQ126" s="203"/>
      <c r="BR126" s="203"/>
      <c r="BS126" s="203" t="s">
        <v>5</v>
      </c>
      <c r="BT126" s="204"/>
      <c r="BU126" s="203" t="e">
        <f>IF(CO126&gt;7,0,IF(CV126="☑",CQ126,IF(CV127="☑",CS126,IF(CV128="☑",CU126))))</f>
        <v>#N/A</v>
      </c>
      <c r="BV126" s="203"/>
      <c r="BW126" s="203"/>
      <c r="BX126" s="203"/>
      <c r="BY126" s="203"/>
      <c r="BZ126" s="203"/>
      <c r="CA126" s="203"/>
      <c r="CB126" s="203"/>
      <c r="CC126" s="203"/>
      <c r="CD126" s="203"/>
      <c r="CE126" s="203"/>
      <c r="CF126" s="203"/>
      <c r="CG126" s="203"/>
      <c r="CH126" s="207" t="s">
        <v>5</v>
      </c>
      <c r="CI126" s="208"/>
      <c r="CJ126" s="1"/>
      <c r="CK126" s="200" t="e">
        <f>BF128</f>
        <v>#N/A</v>
      </c>
      <c r="CL126" s="200"/>
      <c r="CM126" s="200"/>
      <c r="CN126" s="1"/>
      <c r="CO126" s="200">
        <f>DATEDIF(D126,$CQ$4,"Y")</f>
        <v>0</v>
      </c>
      <c r="CP126" s="200"/>
      <c r="CQ126" s="200">
        <f>IF(CO126&lt;3,42000,37000)</f>
        <v>42000</v>
      </c>
      <c r="CR126" s="200"/>
      <c r="CS126" s="200" t="e">
        <f>ROUNDDOWN(CQ126*($CQ$205-DG127+1)/$CQ$205,-1)</f>
        <v>#N/A</v>
      </c>
      <c r="CT126" s="200"/>
      <c r="CU126" s="201" t="e">
        <f>ROUNDDOWN(CQ126*DG128/$CQ$205,-1)</f>
        <v>#VALUE!</v>
      </c>
      <c r="CV126" s="200" t="str">
        <f>IF(AND(CV127="□",CV128="□"),"☑","□")</f>
        <v>□</v>
      </c>
      <c r="CW126" s="200"/>
      <c r="CX126" s="1" t="s">
        <v>104</v>
      </c>
      <c r="CY126" s="1"/>
      <c r="CZ126" s="1"/>
      <c r="DA126" s="1"/>
      <c r="DB126" s="1"/>
      <c r="DC126" s="1"/>
      <c r="DD126" s="1"/>
      <c r="DE126" s="1"/>
      <c r="DF126" s="1"/>
      <c r="DG126" s="1"/>
      <c r="DH126" s="1"/>
      <c r="DI126" s="1"/>
      <c r="DJ126" s="1"/>
      <c r="DK126" s="1"/>
      <c r="DL126" s="1"/>
      <c r="DM126" s="1"/>
    </row>
    <row r="127" spans="2:117">
      <c r="B127" s="213"/>
      <c r="C127" s="209"/>
      <c r="D127" s="213"/>
      <c r="E127" s="200"/>
      <c r="F127" s="200"/>
      <c r="G127" s="200"/>
      <c r="H127" s="200"/>
      <c r="I127" s="200"/>
      <c r="J127" s="200"/>
      <c r="K127" s="200"/>
      <c r="L127" s="200"/>
      <c r="M127" s="200"/>
      <c r="N127" s="200"/>
      <c r="O127" s="200"/>
      <c r="P127" s="209"/>
      <c r="Q127" s="213"/>
      <c r="R127" s="200"/>
      <c r="S127" s="200"/>
      <c r="T127" s="200"/>
      <c r="U127" s="200"/>
      <c r="V127" s="200"/>
      <c r="W127" s="200"/>
      <c r="X127" s="200"/>
      <c r="Y127" s="200"/>
      <c r="Z127" s="200"/>
      <c r="AA127" s="200"/>
      <c r="AB127" s="200"/>
      <c r="AC127" s="200"/>
      <c r="AD127" s="200"/>
      <c r="AE127" s="209"/>
      <c r="AF127" s="210" t="s">
        <v>33</v>
      </c>
      <c r="AG127" s="211"/>
      <c r="AH127" s="212" t="s">
        <v>23</v>
      </c>
      <c r="AI127" s="212"/>
      <c r="AJ127" s="212"/>
      <c r="AK127" s="212"/>
      <c r="AL127" s="212"/>
      <c r="AM127" s="212"/>
      <c r="AN127" s="212"/>
      <c r="AO127" s="213" t="str">
        <f>IF(AZ127="","□","☑")</f>
        <v>□</v>
      </c>
      <c r="AP127" s="200"/>
      <c r="AQ127" s="212" t="s">
        <v>30</v>
      </c>
      <c r="AR127" s="212"/>
      <c r="AS127" s="212"/>
      <c r="AT127" s="212"/>
      <c r="AU127" s="212"/>
      <c r="AV127" s="212"/>
      <c r="AW127" s="212"/>
      <c r="AX127" s="212"/>
      <c r="AY127" s="212"/>
      <c r="AZ127" s="200" t="str">
        <f>IF(VLOOKUP(B126,無償化名簿!$A$17:$R$66,8)=0,"",VLOOKUP(B126,無償化名簿!$A$17:$R$66,8))</f>
        <v/>
      </c>
      <c r="BA127" s="200"/>
      <c r="BB127" s="200"/>
      <c r="BC127" s="200" t="s">
        <v>7</v>
      </c>
      <c r="BD127" s="200"/>
      <c r="BE127" s="20" t="s">
        <v>42</v>
      </c>
      <c r="BF127" s="226"/>
      <c r="BG127" s="205"/>
      <c r="BH127" s="205"/>
      <c r="BI127" s="205"/>
      <c r="BJ127" s="205"/>
      <c r="BK127" s="205"/>
      <c r="BL127" s="205"/>
      <c r="BM127" s="205"/>
      <c r="BN127" s="205"/>
      <c r="BO127" s="205"/>
      <c r="BP127" s="205"/>
      <c r="BQ127" s="205"/>
      <c r="BR127" s="205"/>
      <c r="BS127" s="205"/>
      <c r="BT127" s="206"/>
      <c r="BU127" s="205"/>
      <c r="BV127" s="205"/>
      <c r="BW127" s="205"/>
      <c r="BX127" s="205"/>
      <c r="BY127" s="205"/>
      <c r="BZ127" s="205"/>
      <c r="CA127" s="205"/>
      <c r="CB127" s="205"/>
      <c r="CC127" s="205"/>
      <c r="CD127" s="205"/>
      <c r="CE127" s="205"/>
      <c r="CF127" s="205"/>
      <c r="CG127" s="205"/>
      <c r="CH127" s="200"/>
      <c r="CI127" s="209"/>
      <c r="CJ127" s="1"/>
      <c r="CK127" s="200"/>
      <c r="CL127" s="200"/>
      <c r="CM127" s="200"/>
      <c r="CN127" s="1"/>
      <c r="CO127" s="200"/>
      <c r="CP127" s="200"/>
      <c r="CQ127" s="200"/>
      <c r="CR127" s="200"/>
      <c r="CS127" s="200"/>
      <c r="CT127" s="200"/>
      <c r="CU127" s="201"/>
      <c r="CV127" s="200" t="str">
        <f>IF(DG127="","□","☑")</f>
        <v>☑</v>
      </c>
      <c r="CW127" s="200"/>
      <c r="CX127" s="1" t="s">
        <v>100</v>
      </c>
      <c r="CY127" s="1"/>
      <c r="CZ127" s="1"/>
      <c r="DA127" s="1"/>
      <c r="DB127" s="1"/>
      <c r="DC127" s="1"/>
      <c r="DD127" s="1"/>
      <c r="DE127" s="1"/>
      <c r="DF127" s="1"/>
      <c r="DG127" s="200" t="b">
        <f>IF(VLOOKUP(B126,無償化名簿!$A$17:$R$66,16)=0,"",VLOOKUP(B126,無償化名簿!$A$17:$R$66,16))</f>
        <v>0</v>
      </c>
      <c r="DH127" s="200"/>
      <c r="DI127" s="200"/>
      <c r="DJ127" s="1" t="s">
        <v>101</v>
      </c>
      <c r="DK127" s="1"/>
      <c r="DL127" s="1" t="s">
        <v>102</v>
      </c>
      <c r="DM127" s="1"/>
    </row>
    <row r="128" spans="2:117">
      <c r="B128" s="217"/>
      <c r="C128" s="227"/>
      <c r="D128" s="217"/>
      <c r="E128" s="218"/>
      <c r="F128" s="218"/>
      <c r="G128" s="218"/>
      <c r="H128" s="218"/>
      <c r="I128" s="218"/>
      <c r="J128" s="218"/>
      <c r="K128" s="218"/>
      <c r="L128" s="218"/>
      <c r="M128" s="218"/>
      <c r="N128" s="218"/>
      <c r="O128" s="218"/>
      <c r="P128" s="227"/>
      <c r="Q128" s="217"/>
      <c r="R128" s="218"/>
      <c r="S128" s="218"/>
      <c r="T128" s="218"/>
      <c r="U128" s="218"/>
      <c r="V128" s="218"/>
      <c r="W128" s="218"/>
      <c r="X128" s="218"/>
      <c r="Y128" s="218"/>
      <c r="Z128" s="218"/>
      <c r="AA128" s="218"/>
      <c r="AB128" s="218"/>
      <c r="AC128" s="218"/>
      <c r="AD128" s="218"/>
      <c r="AE128" s="227"/>
      <c r="AF128" s="214" t="s">
        <v>33</v>
      </c>
      <c r="AG128" s="215"/>
      <c r="AH128" s="216" t="s">
        <v>22</v>
      </c>
      <c r="AI128" s="216"/>
      <c r="AJ128" s="216"/>
      <c r="AK128" s="216"/>
      <c r="AL128" s="216"/>
      <c r="AM128" s="216"/>
      <c r="AN128" s="216"/>
      <c r="AO128" s="217" t="str">
        <f>IF(AZ128="","□","☑")</f>
        <v>□</v>
      </c>
      <c r="AP128" s="218"/>
      <c r="AQ128" s="216" t="s">
        <v>89</v>
      </c>
      <c r="AR128" s="216"/>
      <c r="AS128" s="216"/>
      <c r="AT128" s="216"/>
      <c r="AU128" s="216"/>
      <c r="AV128" s="216"/>
      <c r="AW128" s="216"/>
      <c r="AX128" s="216"/>
      <c r="AY128" s="216"/>
      <c r="AZ128" s="218" t="str">
        <f>IF(VLOOKUP(B126,無償化名簿!$A$17:$R$66,9)=0,"",VLOOKUP(B126,無償化名簿!$A$17:$R$66,9))</f>
        <v/>
      </c>
      <c r="BA128" s="218"/>
      <c r="BB128" s="218"/>
      <c r="BC128" s="218" t="s">
        <v>7</v>
      </c>
      <c r="BD128" s="218"/>
      <c r="BE128" s="21" t="s">
        <v>42</v>
      </c>
      <c r="BF128" s="219" t="e">
        <f>MIN(BF126,BU126)</f>
        <v>#N/A</v>
      </c>
      <c r="BG128" s="220"/>
      <c r="BH128" s="220"/>
      <c r="BI128" s="220"/>
      <c r="BJ128" s="220"/>
      <c r="BK128" s="220"/>
      <c r="BL128" s="220"/>
      <c r="BM128" s="220"/>
      <c r="BN128" s="220"/>
      <c r="BO128" s="220"/>
      <c r="BP128" s="220"/>
      <c r="BQ128" s="220"/>
      <c r="BR128" s="220"/>
      <c r="BS128" s="220"/>
      <c r="BT128" s="220"/>
      <c r="BU128" s="220"/>
      <c r="BV128" s="220"/>
      <c r="BW128" s="220"/>
      <c r="BX128" s="220"/>
      <c r="BY128" s="220"/>
      <c r="BZ128" s="220"/>
      <c r="CA128" s="220"/>
      <c r="CB128" s="220"/>
      <c r="CC128" s="220"/>
      <c r="CD128" s="220"/>
      <c r="CE128" s="220"/>
      <c r="CF128" s="220"/>
      <c r="CG128" s="220"/>
      <c r="CH128" s="221" t="s">
        <v>5</v>
      </c>
      <c r="CI128" s="222"/>
      <c r="CJ128" s="1"/>
      <c r="CK128" s="200"/>
      <c r="CL128" s="200"/>
      <c r="CM128" s="200"/>
      <c r="CN128" s="1"/>
      <c r="CO128" s="200"/>
      <c r="CP128" s="200"/>
      <c r="CQ128" s="200"/>
      <c r="CR128" s="200"/>
      <c r="CS128" s="200"/>
      <c r="CT128" s="200"/>
      <c r="CU128" s="201"/>
      <c r="CV128" s="267" t="str">
        <f>IF(DG128="","□","☑")</f>
        <v>□</v>
      </c>
      <c r="CW128" s="267"/>
      <c r="CX128" s="1" t="s">
        <v>103</v>
      </c>
      <c r="CY128" s="1"/>
      <c r="CZ128" s="1"/>
      <c r="DA128" s="1"/>
      <c r="DB128" s="1"/>
      <c r="DC128" s="1"/>
      <c r="DD128" s="1"/>
      <c r="DE128" s="1"/>
      <c r="DF128" s="1"/>
      <c r="DG128" s="200" t="str">
        <f>IF(VLOOKUP(B126,無償化名簿!$A$17:$R$66,17)=0,"",VLOOKUP(B126,無償化名簿!$A$17:$R$66,17))</f>
        <v/>
      </c>
      <c r="DH128" s="200"/>
      <c r="DI128" s="200"/>
      <c r="DJ128" s="1" t="s">
        <v>101</v>
      </c>
      <c r="DK128" s="1"/>
      <c r="DL128" s="1" t="s">
        <v>102</v>
      </c>
      <c r="DM128" s="1"/>
    </row>
    <row r="129" spans="2:117">
      <c r="B129" s="224">
        <v>41</v>
      </c>
      <c r="C129" s="208"/>
      <c r="D129" s="228">
        <f>VLOOKUP(B129,無償化名簿!$A$17:$R$66,3)</f>
        <v>0</v>
      </c>
      <c r="E129" s="207"/>
      <c r="F129" s="207"/>
      <c r="G129" s="207"/>
      <c r="H129" s="207"/>
      <c r="I129" s="207"/>
      <c r="J129" s="207"/>
      <c r="K129" s="207"/>
      <c r="L129" s="207"/>
      <c r="M129" s="207"/>
      <c r="N129" s="207"/>
      <c r="O129" s="207"/>
      <c r="P129" s="208"/>
      <c r="Q129" s="224">
        <f>VLOOKUP(B129,無償化名簿!$A$17:$R$66,2)</f>
        <v>0</v>
      </c>
      <c r="R129" s="207"/>
      <c r="S129" s="207"/>
      <c r="T129" s="207"/>
      <c r="U129" s="207"/>
      <c r="V129" s="207"/>
      <c r="W129" s="207"/>
      <c r="X129" s="207"/>
      <c r="Y129" s="207"/>
      <c r="Z129" s="207"/>
      <c r="AA129" s="207"/>
      <c r="AB129" s="207"/>
      <c r="AC129" s="207"/>
      <c r="AD129" s="207"/>
      <c r="AE129" s="208"/>
      <c r="AF129" s="229" t="s">
        <v>86</v>
      </c>
      <c r="AG129" s="230"/>
      <c r="AH129" s="223" t="s">
        <v>21</v>
      </c>
      <c r="AI129" s="223"/>
      <c r="AJ129" s="223"/>
      <c r="AK129" s="223"/>
      <c r="AL129" s="223"/>
      <c r="AM129" s="223"/>
      <c r="AN129" s="223"/>
      <c r="AO129" s="224" t="str">
        <f>IF(AND(AO130="□",AO131="□"),"☑","□")</f>
        <v>☑</v>
      </c>
      <c r="AP129" s="207"/>
      <c r="AQ129" s="223" t="s">
        <v>41</v>
      </c>
      <c r="AR129" s="223"/>
      <c r="AS129" s="223"/>
      <c r="AT129" s="223"/>
      <c r="AU129" s="207"/>
      <c r="AV129" s="207"/>
      <c r="AW129" s="207"/>
      <c r="AX129" s="207"/>
      <c r="AY129" s="207"/>
      <c r="AZ129" s="207"/>
      <c r="BA129" s="207"/>
      <c r="BB129" s="207"/>
      <c r="BC129" s="207"/>
      <c r="BD129" s="207"/>
      <c r="BE129" s="208"/>
      <c r="BF129" s="225">
        <f>VLOOKUP(B129,無償化名簿!$A$17:$R$66,11)-VLOOKUP(B129,無償化名簿!$A$17:$R$66,15)</f>
        <v>0</v>
      </c>
      <c r="BG129" s="203"/>
      <c r="BH129" s="203"/>
      <c r="BI129" s="203"/>
      <c r="BJ129" s="203"/>
      <c r="BK129" s="203"/>
      <c r="BL129" s="203"/>
      <c r="BM129" s="203"/>
      <c r="BN129" s="203"/>
      <c r="BO129" s="203"/>
      <c r="BP129" s="203"/>
      <c r="BQ129" s="203"/>
      <c r="BR129" s="203"/>
      <c r="BS129" s="203" t="s">
        <v>5</v>
      </c>
      <c r="BT129" s="204"/>
      <c r="BU129" s="203" t="e">
        <f>IF(CO129&gt;7,0,IF(CV129="☑",CQ129,IF(CV130="☑",CS129,IF(CV131="☑",CU129))))</f>
        <v>#N/A</v>
      </c>
      <c r="BV129" s="203"/>
      <c r="BW129" s="203"/>
      <c r="BX129" s="203"/>
      <c r="BY129" s="203"/>
      <c r="BZ129" s="203"/>
      <c r="CA129" s="203"/>
      <c r="CB129" s="203"/>
      <c r="CC129" s="203"/>
      <c r="CD129" s="203"/>
      <c r="CE129" s="203"/>
      <c r="CF129" s="203"/>
      <c r="CG129" s="203"/>
      <c r="CH129" s="207" t="s">
        <v>5</v>
      </c>
      <c r="CI129" s="208"/>
      <c r="CJ129" s="1"/>
      <c r="CK129" s="200" t="e">
        <f>BF131</f>
        <v>#N/A</v>
      </c>
      <c r="CL129" s="200"/>
      <c r="CM129" s="200"/>
      <c r="CN129" s="1"/>
      <c r="CO129" s="200">
        <f>DATEDIF(D129,$CQ$4,"Y")</f>
        <v>0</v>
      </c>
      <c r="CP129" s="200"/>
      <c r="CQ129" s="200">
        <f>IF(CO129&lt;3,42000,37000)</f>
        <v>42000</v>
      </c>
      <c r="CR129" s="200"/>
      <c r="CS129" s="200" t="e">
        <f>ROUNDDOWN(CQ129*($CQ$205-DG130+1)/$CQ$205,-1)</f>
        <v>#N/A</v>
      </c>
      <c r="CT129" s="200"/>
      <c r="CU129" s="201" t="e">
        <f>ROUNDDOWN(CQ129*DG131/$CQ$205,-1)</f>
        <v>#VALUE!</v>
      </c>
      <c r="CV129" s="200" t="str">
        <f>IF(AND(CV130="□",CV131="□"),"☑","□")</f>
        <v>□</v>
      </c>
      <c r="CW129" s="200"/>
      <c r="CX129" s="1" t="s">
        <v>104</v>
      </c>
      <c r="CY129" s="1"/>
      <c r="CZ129" s="1"/>
      <c r="DA129" s="1"/>
      <c r="DB129" s="1"/>
      <c r="DC129" s="1"/>
      <c r="DD129" s="1"/>
      <c r="DE129" s="1"/>
      <c r="DF129" s="1"/>
      <c r="DG129" s="1"/>
      <c r="DH129" s="1"/>
      <c r="DI129" s="1"/>
      <c r="DJ129" s="1"/>
      <c r="DK129" s="1"/>
      <c r="DL129" s="1"/>
      <c r="DM129" s="1"/>
    </row>
    <row r="130" spans="2:117">
      <c r="B130" s="213"/>
      <c r="C130" s="209"/>
      <c r="D130" s="213"/>
      <c r="E130" s="200"/>
      <c r="F130" s="200"/>
      <c r="G130" s="200"/>
      <c r="H130" s="200"/>
      <c r="I130" s="200"/>
      <c r="J130" s="200"/>
      <c r="K130" s="200"/>
      <c r="L130" s="200"/>
      <c r="M130" s="200"/>
      <c r="N130" s="200"/>
      <c r="O130" s="200"/>
      <c r="P130" s="209"/>
      <c r="Q130" s="213"/>
      <c r="R130" s="200"/>
      <c r="S130" s="200"/>
      <c r="T130" s="200"/>
      <c r="U130" s="200"/>
      <c r="V130" s="200"/>
      <c r="W130" s="200"/>
      <c r="X130" s="200"/>
      <c r="Y130" s="200"/>
      <c r="Z130" s="200"/>
      <c r="AA130" s="200"/>
      <c r="AB130" s="200"/>
      <c r="AC130" s="200"/>
      <c r="AD130" s="200"/>
      <c r="AE130" s="209"/>
      <c r="AF130" s="210" t="s">
        <v>87</v>
      </c>
      <c r="AG130" s="211"/>
      <c r="AH130" s="212" t="s">
        <v>23</v>
      </c>
      <c r="AI130" s="212"/>
      <c r="AJ130" s="212"/>
      <c r="AK130" s="212"/>
      <c r="AL130" s="212"/>
      <c r="AM130" s="212"/>
      <c r="AN130" s="212"/>
      <c r="AO130" s="213" t="str">
        <f>IF(AZ130="","□","☑")</f>
        <v>□</v>
      </c>
      <c r="AP130" s="200"/>
      <c r="AQ130" s="212" t="s">
        <v>30</v>
      </c>
      <c r="AR130" s="212"/>
      <c r="AS130" s="212"/>
      <c r="AT130" s="212"/>
      <c r="AU130" s="212"/>
      <c r="AV130" s="212"/>
      <c r="AW130" s="212"/>
      <c r="AX130" s="212"/>
      <c r="AY130" s="212"/>
      <c r="AZ130" s="200" t="str">
        <f>IF(VLOOKUP(B129,無償化名簿!$A$17:$R$66,8)=0,"",VLOOKUP(B129,無償化名簿!$A$17:$R$66,8))</f>
        <v/>
      </c>
      <c r="BA130" s="200"/>
      <c r="BB130" s="200"/>
      <c r="BC130" s="200" t="s">
        <v>7</v>
      </c>
      <c r="BD130" s="200"/>
      <c r="BE130" s="20" t="s">
        <v>42</v>
      </c>
      <c r="BF130" s="226"/>
      <c r="BG130" s="205"/>
      <c r="BH130" s="205"/>
      <c r="BI130" s="205"/>
      <c r="BJ130" s="205"/>
      <c r="BK130" s="205"/>
      <c r="BL130" s="205"/>
      <c r="BM130" s="205"/>
      <c r="BN130" s="205"/>
      <c r="BO130" s="205"/>
      <c r="BP130" s="205"/>
      <c r="BQ130" s="205"/>
      <c r="BR130" s="205"/>
      <c r="BS130" s="205"/>
      <c r="BT130" s="206"/>
      <c r="BU130" s="205"/>
      <c r="BV130" s="205"/>
      <c r="BW130" s="205"/>
      <c r="BX130" s="205"/>
      <c r="BY130" s="205"/>
      <c r="BZ130" s="205"/>
      <c r="CA130" s="205"/>
      <c r="CB130" s="205"/>
      <c r="CC130" s="205"/>
      <c r="CD130" s="205"/>
      <c r="CE130" s="205"/>
      <c r="CF130" s="205"/>
      <c r="CG130" s="205"/>
      <c r="CH130" s="200"/>
      <c r="CI130" s="209"/>
      <c r="CJ130" s="1"/>
      <c r="CK130" s="200"/>
      <c r="CL130" s="200"/>
      <c r="CM130" s="200"/>
      <c r="CN130" s="1"/>
      <c r="CO130" s="200"/>
      <c r="CP130" s="200"/>
      <c r="CQ130" s="200"/>
      <c r="CR130" s="200"/>
      <c r="CS130" s="200"/>
      <c r="CT130" s="200"/>
      <c r="CU130" s="201"/>
      <c r="CV130" s="200" t="str">
        <f>IF(DG130="","□","☑")</f>
        <v>☑</v>
      </c>
      <c r="CW130" s="200"/>
      <c r="CX130" s="1" t="s">
        <v>100</v>
      </c>
      <c r="CY130" s="1"/>
      <c r="CZ130" s="1"/>
      <c r="DA130" s="1"/>
      <c r="DB130" s="1"/>
      <c r="DC130" s="1"/>
      <c r="DD130" s="1"/>
      <c r="DE130" s="1"/>
      <c r="DF130" s="1"/>
      <c r="DG130" s="200" t="b">
        <f>IF(VLOOKUP(B129,無償化名簿!$A$17:$R$66,16)=0,"",VLOOKUP(B129,無償化名簿!$A$17:$R$66,16))</f>
        <v>0</v>
      </c>
      <c r="DH130" s="200"/>
      <c r="DI130" s="200"/>
      <c r="DJ130" s="1" t="s">
        <v>101</v>
      </c>
      <c r="DK130" s="1"/>
      <c r="DL130" s="1" t="s">
        <v>102</v>
      </c>
      <c r="DM130" s="1"/>
    </row>
    <row r="131" spans="2:117">
      <c r="B131" s="217"/>
      <c r="C131" s="227"/>
      <c r="D131" s="217"/>
      <c r="E131" s="218"/>
      <c r="F131" s="218"/>
      <c r="G131" s="218"/>
      <c r="H131" s="218"/>
      <c r="I131" s="218"/>
      <c r="J131" s="218"/>
      <c r="K131" s="218"/>
      <c r="L131" s="218"/>
      <c r="M131" s="218"/>
      <c r="N131" s="218"/>
      <c r="O131" s="218"/>
      <c r="P131" s="227"/>
      <c r="Q131" s="217"/>
      <c r="R131" s="218"/>
      <c r="S131" s="218"/>
      <c r="T131" s="218"/>
      <c r="U131" s="218"/>
      <c r="V131" s="218"/>
      <c r="W131" s="218"/>
      <c r="X131" s="218"/>
      <c r="Y131" s="218"/>
      <c r="Z131" s="218"/>
      <c r="AA131" s="218"/>
      <c r="AB131" s="218"/>
      <c r="AC131" s="218"/>
      <c r="AD131" s="218"/>
      <c r="AE131" s="227"/>
      <c r="AF131" s="214" t="s">
        <v>33</v>
      </c>
      <c r="AG131" s="215"/>
      <c r="AH131" s="216" t="s">
        <v>22</v>
      </c>
      <c r="AI131" s="216"/>
      <c r="AJ131" s="216"/>
      <c r="AK131" s="216"/>
      <c r="AL131" s="216"/>
      <c r="AM131" s="216"/>
      <c r="AN131" s="216"/>
      <c r="AO131" s="213" t="str">
        <f>IF(AZ131="","□","☑")</f>
        <v>□</v>
      </c>
      <c r="AP131" s="200"/>
      <c r="AQ131" s="216" t="s">
        <v>89</v>
      </c>
      <c r="AR131" s="216"/>
      <c r="AS131" s="216"/>
      <c r="AT131" s="216"/>
      <c r="AU131" s="216"/>
      <c r="AV131" s="216"/>
      <c r="AW131" s="216"/>
      <c r="AX131" s="216"/>
      <c r="AY131" s="216"/>
      <c r="AZ131" s="218" t="str">
        <f>IF(VLOOKUP(B129,無償化名簿!$A$17:$R$66,9)=0,"",VLOOKUP(B129,無償化名簿!$A$17:$R$66,9))</f>
        <v/>
      </c>
      <c r="BA131" s="218"/>
      <c r="BB131" s="218"/>
      <c r="BC131" s="218" t="s">
        <v>7</v>
      </c>
      <c r="BD131" s="218"/>
      <c r="BE131" s="21" t="s">
        <v>42</v>
      </c>
      <c r="BF131" s="219" t="e">
        <f>MIN(BF129,BU129)</f>
        <v>#N/A</v>
      </c>
      <c r="BG131" s="220"/>
      <c r="BH131" s="220"/>
      <c r="BI131" s="220"/>
      <c r="BJ131" s="220"/>
      <c r="BK131" s="220"/>
      <c r="BL131" s="220"/>
      <c r="BM131" s="220"/>
      <c r="BN131" s="220"/>
      <c r="BO131" s="220"/>
      <c r="BP131" s="220"/>
      <c r="BQ131" s="220"/>
      <c r="BR131" s="220"/>
      <c r="BS131" s="220"/>
      <c r="BT131" s="220"/>
      <c r="BU131" s="220"/>
      <c r="BV131" s="220"/>
      <c r="BW131" s="220"/>
      <c r="BX131" s="220"/>
      <c r="BY131" s="220"/>
      <c r="BZ131" s="220"/>
      <c r="CA131" s="220"/>
      <c r="CB131" s="220"/>
      <c r="CC131" s="220"/>
      <c r="CD131" s="220"/>
      <c r="CE131" s="220"/>
      <c r="CF131" s="220"/>
      <c r="CG131" s="220"/>
      <c r="CH131" s="221" t="s">
        <v>5</v>
      </c>
      <c r="CI131" s="222"/>
      <c r="CJ131" s="1"/>
      <c r="CK131" s="200"/>
      <c r="CL131" s="200"/>
      <c r="CM131" s="200"/>
      <c r="CN131" s="1"/>
      <c r="CO131" s="200"/>
      <c r="CP131" s="200"/>
      <c r="CQ131" s="200"/>
      <c r="CR131" s="200"/>
      <c r="CS131" s="200"/>
      <c r="CT131" s="200"/>
      <c r="CU131" s="201"/>
      <c r="CV131" s="267" t="str">
        <f>IF(DG131="","□","☑")</f>
        <v>□</v>
      </c>
      <c r="CW131" s="267"/>
      <c r="CX131" s="1" t="s">
        <v>103</v>
      </c>
      <c r="CY131" s="1"/>
      <c r="CZ131" s="1"/>
      <c r="DA131" s="1"/>
      <c r="DB131" s="1"/>
      <c r="DC131" s="1"/>
      <c r="DD131" s="1"/>
      <c r="DE131" s="1"/>
      <c r="DF131" s="1"/>
      <c r="DG131" s="200" t="str">
        <f>IF(VLOOKUP(B129,無償化名簿!$A$17:$R$66,17)=0,"",VLOOKUP(B129,無償化名簿!$A$17:$R$66,17))</f>
        <v/>
      </c>
      <c r="DH131" s="200"/>
      <c r="DI131" s="200"/>
      <c r="DJ131" s="1" t="s">
        <v>101</v>
      </c>
      <c r="DK131" s="1"/>
      <c r="DL131" s="1" t="s">
        <v>102</v>
      </c>
      <c r="DM131" s="1"/>
    </row>
    <row r="132" spans="2:117">
      <c r="B132" s="224">
        <v>42</v>
      </c>
      <c r="C132" s="208"/>
      <c r="D132" s="228">
        <f>VLOOKUP(B132,無償化名簿!$A$17:$R$66,3)</f>
        <v>0</v>
      </c>
      <c r="E132" s="207"/>
      <c r="F132" s="207"/>
      <c r="G132" s="207"/>
      <c r="H132" s="207"/>
      <c r="I132" s="207"/>
      <c r="J132" s="207"/>
      <c r="K132" s="207"/>
      <c r="L132" s="207"/>
      <c r="M132" s="207"/>
      <c r="N132" s="207"/>
      <c r="O132" s="207"/>
      <c r="P132" s="208"/>
      <c r="Q132" s="224">
        <f>VLOOKUP(B132,無償化名簿!$A$17:$R$66,2)</f>
        <v>0</v>
      </c>
      <c r="R132" s="207"/>
      <c r="S132" s="207"/>
      <c r="T132" s="207"/>
      <c r="U132" s="207"/>
      <c r="V132" s="207"/>
      <c r="W132" s="207"/>
      <c r="X132" s="207"/>
      <c r="Y132" s="207"/>
      <c r="Z132" s="207"/>
      <c r="AA132" s="207"/>
      <c r="AB132" s="207"/>
      <c r="AC132" s="207"/>
      <c r="AD132" s="207"/>
      <c r="AE132" s="208"/>
      <c r="AF132" s="229" t="s">
        <v>62</v>
      </c>
      <c r="AG132" s="230"/>
      <c r="AH132" s="223" t="s">
        <v>21</v>
      </c>
      <c r="AI132" s="223"/>
      <c r="AJ132" s="223"/>
      <c r="AK132" s="223"/>
      <c r="AL132" s="223"/>
      <c r="AM132" s="223"/>
      <c r="AN132" s="223"/>
      <c r="AO132" s="224" t="str">
        <f>IF(AND(AO133="□",AO134="□"),"☑","□")</f>
        <v>☑</v>
      </c>
      <c r="AP132" s="207"/>
      <c r="AQ132" s="223" t="s">
        <v>41</v>
      </c>
      <c r="AR132" s="223"/>
      <c r="AS132" s="223"/>
      <c r="AT132" s="223"/>
      <c r="AU132" s="207"/>
      <c r="AV132" s="207"/>
      <c r="AW132" s="207"/>
      <c r="AX132" s="207"/>
      <c r="AY132" s="207"/>
      <c r="AZ132" s="207"/>
      <c r="BA132" s="207"/>
      <c r="BB132" s="207"/>
      <c r="BC132" s="207"/>
      <c r="BD132" s="207"/>
      <c r="BE132" s="208"/>
      <c r="BF132" s="225">
        <f>VLOOKUP(B132,無償化名簿!$A$17:$R$66,11)-VLOOKUP(B132,無償化名簿!$A$17:$R$66,15)</f>
        <v>0</v>
      </c>
      <c r="BG132" s="203"/>
      <c r="BH132" s="203"/>
      <c r="BI132" s="203"/>
      <c r="BJ132" s="203"/>
      <c r="BK132" s="203"/>
      <c r="BL132" s="203"/>
      <c r="BM132" s="203"/>
      <c r="BN132" s="203"/>
      <c r="BO132" s="203"/>
      <c r="BP132" s="203"/>
      <c r="BQ132" s="203"/>
      <c r="BR132" s="203"/>
      <c r="BS132" s="203" t="s">
        <v>5</v>
      </c>
      <c r="BT132" s="204"/>
      <c r="BU132" s="203" t="e">
        <f>IF(CO132&gt;7,0,IF(CV132="☑",CQ132,IF(CV133="☑",CS132,IF(CV134="☑",CU132))))</f>
        <v>#N/A</v>
      </c>
      <c r="BV132" s="203"/>
      <c r="BW132" s="203"/>
      <c r="BX132" s="203"/>
      <c r="BY132" s="203"/>
      <c r="BZ132" s="203"/>
      <c r="CA132" s="203"/>
      <c r="CB132" s="203"/>
      <c r="CC132" s="203"/>
      <c r="CD132" s="203"/>
      <c r="CE132" s="203"/>
      <c r="CF132" s="203"/>
      <c r="CG132" s="203"/>
      <c r="CH132" s="207" t="s">
        <v>5</v>
      </c>
      <c r="CI132" s="208"/>
      <c r="CJ132" s="1"/>
      <c r="CK132" s="200" t="e">
        <f>BF134</f>
        <v>#N/A</v>
      </c>
      <c r="CL132" s="200"/>
      <c r="CM132" s="200"/>
      <c r="CN132" s="1"/>
      <c r="CO132" s="200">
        <f>DATEDIF(D132,$CQ$4,"Y")</f>
        <v>0</v>
      </c>
      <c r="CP132" s="200"/>
      <c r="CQ132" s="200">
        <f>IF(CO132&lt;3,42000,37000)</f>
        <v>42000</v>
      </c>
      <c r="CR132" s="200"/>
      <c r="CS132" s="200" t="e">
        <f>ROUNDDOWN(CQ132*($CQ$205-DG133+1)/$CQ$205,-1)</f>
        <v>#N/A</v>
      </c>
      <c r="CT132" s="200"/>
      <c r="CU132" s="201" t="e">
        <f>ROUNDDOWN(CQ132*DG134/$CQ$205,-1)</f>
        <v>#VALUE!</v>
      </c>
      <c r="CV132" s="200" t="str">
        <f>IF(AND(CV133="□",CV134="□"),"☑","□")</f>
        <v>□</v>
      </c>
      <c r="CW132" s="200"/>
      <c r="CX132" s="1" t="s">
        <v>104</v>
      </c>
      <c r="CY132" s="1"/>
      <c r="CZ132" s="1"/>
      <c r="DA132" s="1"/>
      <c r="DB132" s="1"/>
      <c r="DC132" s="1"/>
      <c r="DD132" s="1"/>
      <c r="DE132" s="1"/>
      <c r="DF132" s="1"/>
      <c r="DG132" s="1"/>
      <c r="DH132" s="1"/>
      <c r="DI132" s="1"/>
      <c r="DJ132" s="1"/>
      <c r="DK132" s="1"/>
      <c r="DL132" s="1"/>
      <c r="DM132" s="1"/>
    </row>
    <row r="133" spans="2:117">
      <c r="B133" s="213"/>
      <c r="C133" s="209"/>
      <c r="D133" s="213"/>
      <c r="E133" s="200"/>
      <c r="F133" s="200"/>
      <c r="G133" s="200"/>
      <c r="H133" s="200"/>
      <c r="I133" s="200"/>
      <c r="J133" s="200"/>
      <c r="K133" s="200"/>
      <c r="L133" s="200"/>
      <c r="M133" s="200"/>
      <c r="N133" s="200"/>
      <c r="O133" s="200"/>
      <c r="P133" s="209"/>
      <c r="Q133" s="213"/>
      <c r="R133" s="200"/>
      <c r="S133" s="200"/>
      <c r="T133" s="200"/>
      <c r="U133" s="200"/>
      <c r="V133" s="200"/>
      <c r="W133" s="200"/>
      <c r="X133" s="200"/>
      <c r="Y133" s="200"/>
      <c r="Z133" s="200"/>
      <c r="AA133" s="200"/>
      <c r="AB133" s="200"/>
      <c r="AC133" s="200"/>
      <c r="AD133" s="200"/>
      <c r="AE133" s="209"/>
      <c r="AF133" s="210" t="s">
        <v>33</v>
      </c>
      <c r="AG133" s="211"/>
      <c r="AH133" s="212" t="s">
        <v>23</v>
      </c>
      <c r="AI133" s="212"/>
      <c r="AJ133" s="212"/>
      <c r="AK133" s="212"/>
      <c r="AL133" s="212"/>
      <c r="AM133" s="212"/>
      <c r="AN133" s="212"/>
      <c r="AO133" s="213" t="str">
        <f>IF(AZ133="","□","☑")</f>
        <v>□</v>
      </c>
      <c r="AP133" s="200"/>
      <c r="AQ133" s="212" t="s">
        <v>30</v>
      </c>
      <c r="AR133" s="212"/>
      <c r="AS133" s="212"/>
      <c r="AT133" s="212"/>
      <c r="AU133" s="212"/>
      <c r="AV133" s="212"/>
      <c r="AW133" s="212"/>
      <c r="AX133" s="212"/>
      <c r="AY133" s="212"/>
      <c r="AZ133" s="200" t="str">
        <f>IF(VLOOKUP(B132,無償化名簿!$A$17:$R$66,8)=0,"",VLOOKUP(B132,無償化名簿!$A$17:$R$66,8))</f>
        <v/>
      </c>
      <c r="BA133" s="200"/>
      <c r="BB133" s="200"/>
      <c r="BC133" s="200" t="s">
        <v>7</v>
      </c>
      <c r="BD133" s="200"/>
      <c r="BE133" s="20" t="s">
        <v>42</v>
      </c>
      <c r="BF133" s="226"/>
      <c r="BG133" s="205"/>
      <c r="BH133" s="205"/>
      <c r="BI133" s="205"/>
      <c r="BJ133" s="205"/>
      <c r="BK133" s="205"/>
      <c r="BL133" s="205"/>
      <c r="BM133" s="205"/>
      <c r="BN133" s="205"/>
      <c r="BO133" s="205"/>
      <c r="BP133" s="205"/>
      <c r="BQ133" s="205"/>
      <c r="BR133" s="205"/>
      <c r="BS133" s="205"/>
      <c r="BT133" s="206"/>
      <c r="BU133" s="205"/>
      <c r="BV133" s="205"/>
      <c r="BW133" s="205"/>
      <c r="BX133" s="205"/>
      <c r="BY133" s="205"/>
      <c r="BZ133" s="205"/>
      <c r="CA133" s="205"/>
      <c r="CB133" s="205"/>
      <c r="CC133" s="205"/>
      <c r="CD133" s="205"/>
      <c r="CE133" s="205"/>
      <c r="CF133" s="205"/>
      <c r="CG133" s="205"/>
      <c r="CH133" s="200"/>
      <c r="CI133" s="209"/>
      <c r="CJ133" s="1"/>
      <c r="CK133" s="200"/>
      <c r="CL133" s="200"/>
      <c r="CM133" s="200"/>
      <c r="CN133" s="1"/>
      <c r="CO133" s="200"/>
      <c r="CP133" s="200"/>
      <c r="CQ133" s="200"/>
      <c r="CR133" s="200"/>
      <c r="CS133" s="200"/>
      <c r="CT133" s="200"/>
      <c r="CU133" s="201"/>
      <c r="CV133" s="200" t="str">
        <f>IF(DG133="","□","☑")</f>
        <v>☑</v>
      </c>
      <c r="CW133" s="200"/>
      <c r="CX133" s="1" t="s">
        <v>100</v>
      </c>
      <c r="CY133" s="1"/>
      <c r="CZ133" s="1"/>
      <c r="DA133" s="1"/>
      <c r="DB133" s="1"/>
      <c r="DC133" s="1"/>
      <c r="DD133" s="1"/>
      <c r="DE133" s="1"/>
      <c r="DF133" s="1"/>
      <c r="DG133" s="200" t="b">
        <f>IF(VLOOKUP(B132,無償化名簿!$A$17:$R$66,16)=0,"",VLOOKUP(B132,無償化名簿!$A$17:$R$66,16))</f>
        <v>0</v>
      </c>
      <c r="DH133" s="200"/>
      <c r="DI133" s="200"/>
      <c r="DJ133" s="1" t="s">
        <v>101</v>
      </c>
      <c r="DK133" s="1"/>
      <c r="DL133" s="1" t="s">
        <v>102</v>
      </c>
      <c r="DM133" s="1"/>
    </row>
    <row r="134" spans="2:117">
      <c r="B134" s="217"/>
      <c r="C134" s="227"/>
      <c r="D134" s="217"/>
      <c r="E134" s="218"/>
      <c r="F134" s="218"/>
      <c r="G134" s="218"/>
      <c r="H134" s="218"/>
      <c r="I134" s="218"/>
      <c r="J134" s="218"/>
      <c r="K134" s="218"/>
      <c r="L134" s="218"/>
      <c r="M134" s="218"/>
      <c r="N134" s="218"/>
      <c r="O134" s="218"/>
      <c r="P134" s="227"/>
      <c r="Q134" s="217"/>
      <c r="R134" s="218"/>
      <c r="S134" s="218"/>
      <c r="T134" s="218"/>
      <c r="U134" s="218"/>
      <c r="V134" s="218"/>
      <c r="W134" s="218"/>
      <c r="X134" s="218"/>
      <c r="Y134" s="218"/>
      <c r="Z134" s="218"/>
      <c r="AA134" s="218"/>
      <c r="AB134" s="218"/>
      <c r="AC134" s="218"/>
      <c r="AD134" s="218"/>
      <c r="AE134" s="227"/>
      <c r="AF134" s="214" t="s">
        <v>33</v>
      </c>
      <c r="AG134" s="215"/>
      <c r="AH134" s="216" t="s">
        <v>22</v>
      </c>
      <c r="AI134" s="216"/>
      <c r="AJ134" s="216"/>
      <c r="AK134" s="216"/>
      <c r="AL134" s="216"/>
      <c r="AM134" s="216"/>
      <c r="AN134" s="216"/>
      <c r="AO134" s="213" t="str">
        <f>IF(AZ134="","□","☑")</f>
        <v>□</v>
      </c>
      <c r="AP134" s="200"/>
      <c r="AQ134" s="216" t="s">
        <v>89</v>
      </c>
      <c r="AR134" s="216"/>
      <c r="AS134" s="216"/>
      <c r="AT134" s="216"/>
      <c r="AU134" s="216"/>
      <c r="AV134" s="216"/>
      <c r="AW134" s="216"/>
      <c r="AX134" s="216"/>
      <c r="AY134" s="216"/>
      <c r="AZ134" s="218" t="str">
        <f>IF(VLOOKUP(B132,無償化名簿!$A$17:$R$66,9)=0,"",VLOOKUP(B132,無償化名簿!$A$17:$R$66,9))</f>
        <v/>
      </c>
      <c r="BA134" s="218"/>
      <c r="BB134" s="218"/>
      <c r="BC134" s="218" t="s">
        <v>7</v>
      </c>
      <c r="BD134" s="218"/>
      <c r="BE134" s="21" t="s">
        <v>42</v>
      </c>
      <c r="BF134" s="219" t="e">
        <f>MIN(BF132,BU132)</f>
        <v>#N/A</v>
      </c>
      <c r="BG134" s="220"/>
      <c r="BH134" s="220"/>
      <c r="BI134" s="220"/>
      <c r="BJ134" s="220"/>
      <c r="BK134" s="220"/>
      <c r="BL134" s="220"/>
      <c r="BM134" s="220"/>
      <c r="BN134" s="220"/>
      <c r="BO134" s="220"/>
      <c r="BP134" s="220"/>
      <c r="BQ134" s="220"/>
      <c r="BR134" s="220"/>
      <c r="BS134" s="220"/>
      <c r="BT134" s="220"/>
      <c r="BU134" s="220"/>
      <c r="BV134" s="220"/>
      <c r="BW134" s="220"/>
      <c r="BX134" s="220"/>
      <c r="BY134" s="220"/>
      <c r="BZ134" s="220"/>
      <c r="CA134" s="220"/>
      <c r="CB134" s="220"/>
      <c r="CC134" s="220"/>
      <c r="CD134" s="220"/>
      <c r="CE134" s="220"/>
      <c r="CF134" s="220"/>
      <c r="CG134" s="220"/>
      <c r="CH134" s="221" t="s">
        <v>5</v>
      </c>
      <c r="CI134" s="222"/>
      <c r="CJ134" s="1"/>
      <c r="CK134" s="200"/>
      <c r="CL134" s="200"/>
      <c r="CM134" s="200"/>
      <c r="CN134" s="1"/>
      <c r="CO134" s="200"/>
      <c r="CP134" s="200"/>
      <c r="CQ134" s="200"/>
      <c r="CR134" s="200"/>
      <c r="CS134" s="200"/>
      <c r="CT134" s="200"/>
      <c r="CU134" s="201"/>
      <c r="CV134" s="267" t="str">
        <f>IF(DG134="","□","☑")</f>
        <v>□</v>
      </c>
      <c r="CW134" s="267"/>
      <c r="CX134" s="1" t="s">
        <v>103</v>
      </c>
      <c r="CY134" s="1"/>
      <c r="CZ134" s="1"/>
      <c r="DA134" s="1"/>
      <c r="DB134" s="1"/>
      <c r="DC134" s="1"/>
      <c r="DD134" s="1"/>
      <c r="DE134" s="1"/>
      <c r="DF134" s="1"/>
      <c r="DG134" s="200" t="str">
        <f>IF(VLOOKUP(B132,無償化名簿!$A$17:$R$66,17)=0,"",VLOOKUP(B132,無償化名簿!$A$17:$R$66,17))</f>
        <v/>
      </c>
      <c r="DH134" s="200"/>
      <c r="DI134" s="200"/>
      <c r="DJ134" s="1" t="s">
        <v>101</v>
      </c>
      <c r="DK134" s="1"/>
      <c r="DL134" s="1" t="s">
        <v>102</v>
      </c>
      <c r="DM134" s="1"/>
    </row>
    <row r="135" spans="2:117">
      <c r="B135" s="224">
        <v>43</v>
      </c>
      <c r="C135" s="208"/>
      <c r="D135" s="228">
        <f>VLOOKUP(B135,無償化名簿!$A$17:$R$66,3)</f>
        <v>0</v>
      </c>
      <c r="E135" s="207"/>
      <c r="F135" s="207"/>
      <c r="G135" s="207"/>
      <c r="H135" s="207"/>
      <c r="I135" s="207"/>
      <c r="J135" s="207"/>
      <c r="K135" s="207"/>
      <c r="L135" s="207"/>
      <c r="M135" s="207"/>
      <c r="N135" s="207"/>
      <c r="O135" s="207"/>
      <c r="P135" s="208"/>
      <c r="Q135" s="224">
        <f>VLOOKUP(B135,無償化名簿!$A$17:$R$66,2)</f>
        <v>0</v>
      </c>
      <c r="R135" s="207"/>
      <c r="S135" s="207"/>
      <c r="T135" s="207"/>
      <c r="U135" s="207"/>
      <c r="V135" s="207"/>
      <c r="W135" s="207"/>
      <c r="X135" s="207"/>
      <c r="Y135" s="207"/>
      <c r="Z135" s="207"/>
      <c r="AA135" s="207"/>
      <c r="AB135" s="207"/>
      <c r="AC135" s="207"/>
      <c r="AD135" s="207"/>
      <c r="AE135" s="208"/>
      <c r="AF135" s="229" t="s">
        <v>62</v>
      </c>
      <c r="AG135" s="230"/>
      <c r="AH135" s="223" t="s">
        <v>21</v>
      </c>
      <c r="AI135" s="223"/>
      <c r="AJ135" s="223"/>
      <c r="AK135" s="223"/>
      <c r="AL135" s="223"/>
      <c r="AM135" s="223"/>
      <c r="AN135" s="223"/>
      <c r="AO135" s="224" t="str">
        <f>IF(AND(AO136="□",AO137="□"),"☑","□")</f>
        <v>☑</v>
      </c>
      <c r="AP135" s="207"/>
      <c r="AQ135" s="223" t="s">
        <v>41</v>
      </c>
      <c r="AR135" s="223"/>
      <c r="AS135" s="223"/>
      <c r="AT135" s="223"/>
      <c r="AU135" s="207"/>
      <c r="AV135" s="207"/>
      <c r="AW135" s="207"/>
      <c r="AX135" s="207"/>
      <c r="AY135" s="207"/>
      <c r="AZ135" s="207"/>
      <c r="BA135" s="207"/>
      <c r="BB135" s="207"/>
      <c r="BC135" s="207"/>
      <c r="BD135" s="207"/>
      <c r="BE135" s="208"/>
      <c r="BF135" s="225">
        <f>VLOOKUP(B135,無償化名簿!$A$17:$R$66,11)-VLOOKUP(B135,無償化名簿!$A$17:$R$66,15)</f>
        <v>0</v>
      </c>
      <c r="BG135" s="203"/>
      <c r="BH135" s="203"/>
      <c r="BI135" s="203"/>
      <c r="BJ135" s="203"/>
      <c r="BK135" s="203"/>
      <c r="BL135" s="203"/>
      <c r="BM135" s="203"/>
      <c r="BN135" s="203"/>
      <c r="BO135" s="203"/>
      <c r="BP135" s="203"/>
      <c r="BQ135" s="203"/>
      <c r="BR135" s="203"/>
      <c r="BS135" s="203" t="s">
        <v>5</v>
      </c>
      <c r="BT135" s="204"/>
      <c r="BU135" s="203" t="e">
        <f>IF(CO135&gt;7,0,IF(CV135="☑",CQ135,IF(CV136="☑",CS135,IF(CV137="☑",CU135))))</f>
        <v>#N/A</v>
      </c>
      <c r="BV135" s="203"/>
      <c r="BW135" s="203"/>
      <c r="BX135" s="203"/>
      <c r="BY135" s="203"/>
      <c r="BZ135" s="203"/>
      <c r="CA135" s="203"/>
      <c r="CB135" s="203"/>
      <c r="CC135" s="203"/>
      <c r="CD135" s="203"/>
      <c r="CE135" s="203"/>
      <c r="CF135" s="203"/>
      <c r="CG135" s="203"/>
      <c r="CH135" s="207" t="s">
        <v>5</v>
      </c>
      <c r="CI135" s="208"/>
      <c r="CJ135" s="1"/>
      <c r="CK135" s="200" t="e">
        <f>BF137</f>
        <v>#N/A</v>
      </c>
      <c r="CL135" s="200"/>
      <c r="CM135" s="200"/>
      <c r="CN135" s="1"/>
      <c r="CO135" s="200">
        <f>DATEDIF(D135,$CQ$4,"Y")</f>
        <v>0</v>
      </c>
      <c r="CP135" s="200"/>
      <c r="CQ135" s="200">
        <f>IF(CO135&lt;3,42000,37000)</f>
        <v>42000</v>
      </c>
      <c r="CR135" s="200"/>
      <c r="CS135" s="200" t="e">
        <f>ROUNDDOWN(CQ135*($CQ$205-DG136+1)/$CQ$205,-1)</f>
        <v>#N/A</v>
      </c>
      <c r="CT135" s="200"/>
      <c r="CU135" s="201" t="e">
        <f>ROUNDDOWN(CQ135*DG137/$CQ$205,-1)</f>
        <v>#VALUE!</v>
      </c>
      <c r="CV135" s="200" t="str">
        <f>IF(AND(CV136="□",CV137="□"),"☑","□")</f>
        <v>□</v>
      </c>
      <c r="CW135" s="200"/>
      <c r="CX135" s="1" t="s">
        <v>104</v>
      </c>
      <c r="CY135" s="1"/>
      <c r="CZ135" s="1"/>
      <c r="DA135" s="1"/>
      <c r="DB135" s="1"/>
      <c r="DC135" s="1"/>
      <c r="DD135" s="1"/>
      <c r="DE135" s="1"/>
      <c r="DF135" s="1"/>
      <c r="DG135" s="1"/>
      <c r="DH135" s="1"/>
      <c r="DI135" s="1"/>
      <c r="DJ135" s="1"/>
      <c r="DK135" s="1"/>
      <c r="DL135" s="1"/>
      <c r="DM135" s="1"/>
    </row>
    <row r="136" spans="2:117">
      <c r="B136" s="213"/>
      <c r="C136" s="209"/>
      <c r="D136" s="213"/>
      <c r="E136" s="200"/>
      <c r="F136" s="200"/>
      <c r="G136" s="200"/>
      <c r="H136" s="200"/>
      <c r="I136" s="200"/>
      <c r="J136" s="200"/>
      <c r="K136" s="200"/>
      <c r="L136" s="200"/>
      <c r="M136" s="200"/>
      <c r="N136" s="200"/>
      <c r="O136" s="200"/>
      <c r="P136" s="209"/>
      <c r="Q136" s="213"/>
      <c r="R136" s="200"/>
      <c r="S136" s="200"/>
      <c r="T136" s="200"/>
      <c r="U136" s="200"/>
      <c r="V136" s="200"/>
      <c r="W136" s="200"/>
      <c r="X136" s="200"/>
      <c r="Y136" s="200"/>
      <c r="Z136" s="200"/>
      <c r="AA136" s="200"/>
      <c r="AB136" s="200"/>
      <c r="AC136" s="200"/>
      <c r="AD136" s="200"/>
      <c r="AE136" s="209"/>
      <c r="AF136" s="210" t="s">
        <v>33</v>
      </c>
      <c r="AG136" s="211"/>
      <c r="AH136" s="212" t="s">
        <v>23</v>
      </c>
      <c r="AI136" s="212"/>
      <c r="AJ136" s="212"/>
      <c r="AK136" s="212"/>
      <c r="AL136" s="212"/>
      <c r="AM136" s="212"/>
      <c r="AN136" s="212"/>
      <c r="AO136" s="213" t="str">
        <f>IF(AZ136="","□","☑")</f>
        <v>□</v>
      </c>
      <c r="AP136" s="200"/>
      <c r="AQ136" s="212" t="s">
        <v>30</v>
      </c>
      <c r="AR136" s="212"/>
      <c r="AS136" s="212"/>
      <c r="AT136" s="212"/>
      <c r="AU136" s="212"/>
      <c r="AV136" s="212"/>
      <c r="AW136" s="212"/>
      <c r="AX136" s="212"/>
      <c r="AY136" s="212"/>
      <c r="AZ136" s="200" t="str">
        <f>IF(VLOOKUP(B135,無償化名簿!$A$17:$R$66,8)=0,"",VLOOKUP(B135,無償化名簿!$A$17:$R$66,8))</f>
        <v/>
      </c>
      <c r="BA136" s="200"/>
      <c r="BB136" s="200"/>
      <c r="BC136" s="200" t="s">
        <v>7</v>
      </c>
      <c r="BD136" s="200"/>
      <c r="BE136" s="20" t="s">
        <v>42</v>
      </c>
      <c r="BF136" s="226"/>
      <c r="BG136" s="205"/>
      <c r="BH136" s="205"/>
      <c r="BI136" s="205"/>
      <c r="BJ136" s="205"/>
      <c r="BK136" s="205"/>
      <c r="BL136" s="205"/>
      <c r="BM136" s="205"/>
      <c r="BN136" s="205"/>
      <c r="BO136" s="205"/>
      <c r="BP136" s="205"/>
      <c r="BQ136" s="205"/>
      <c r="BR136" s="205"/>
      <c r="BS136" s="205"/>
      <c r="BT136" s="206"/>
      <c r="BU136" s="205"/>
      <c r="BV136" s="205"/>
      <c r="BW136" s="205"/>
      <c r="BX136" s="205"/>
      <c r="BY136" s="205"/>
      <c r="BZ136" s="205"/>
      <c r="CA136" s="205"/>
      <c r="CB136" s="205"/>
      <c r="CC136" s="205"/>
      <c r="CD136" s="205"/>
      <c r="CE136" s="205"/>
      <c r="CF136" s="205"/>
      <c r="CG136" s="205"/>
      <c r="CH136" s="200"/>
      <c r="CI136" s="209"/>
      <c r="CJ136" s="1"/>
      <c r="CK136" s="200"/>
      <c r="CL136" s="200"/>
      <c r="CM136" s="200"/>
      <c r="CN136" s="1"/>
      <c r="CO136" s="200"/>
      <c r="CP136" s="200"/>
      <c r="CQ136" s="200"/>
      <c r="CR136" s="200"/>
      <c r="CS136" s="200"/>
      <c r="CT136" s="200"/>
      <c r="CU136" s="201"/>
      <c r="CV136" s="200" t="str">
        <f>IF(DG136="","□","☑")</f>
        <v>☑</v>
      </c>
      <c r="CW136" s="200"/>
      <c r="CX136" s="1" t="s">
        <v>100</v>
      </c>
      <c r="CY136" s="1"/>
      <c r="CZ136" s="1"/>
      <c r="DA136" s="1"/>
      <c r="DB136" s="1"/>
      <c r="DC136" s="1"/>
      <c r="DD136" s="1"/>
      <c r="DE136" s="1"/>
      <c r="DF136" s="1"/>
      <c r="DG136" s="200" t="b">
        <f>IF(VLOOKUP(B135,無償化名簿!$A$17:$R$66,16)=0,"",VLOOKUP(B135,無償化名簿!$A$17:$R$66,16))</f>
        <v>0</v>
      </c>
      <c r="DH136" s="200"/>
      <c r="DI136" s="200"/>
      <c r="DJ136" s="1" t="s">
        <v>101</v>
      </c>
      <c r="DK136" s="1"/>
      <c r="DL136" s="1" t="s">
        <v>102</v>
      </c>
      <c r="DM136" s="1"/>
    </row>
    <row r="137" spans="2:117">
      <c r="B137" s="217"/>
      <c r="C137" s="227"/>
      <c r="D137" s="217"/>
      <c r="E137" s="218"/>
      <c r="F137" s="218"/>
      <c r="G137" s="218"/>
      <c r="H137" s="218"/>
      <c r="I137" s="218"/>
      <c r="J137" s="218"/>
      <c r="K137" s="218"/>
      <c r="L137" s="218"/>
      <c r="M137" s="218"/>
      <c r="N137" s="218"/>
      <c r="O137" s="218"/>
      <c r="P137" s="227"/>
      <c r="Q137" s="217"/>
      <c r="R137" s="218"/>
      <c r="S137" s="218"/>
      <c r="T137" s="218"/>
      <c r="U137" s="218"/>
      <c r="V137" s="218"/>
      <c r="W137" s="218"/>
      <c r="X137" s="218"/>
      <c r="Y137" s="218"/>
      <c r="Z137" s="218"/>
      <c r="AA137" s="218"/>
      <c r="AB137" s="218"/>
      <c r="AC137" s="218"/>
      <c r="AD137" s="218"/>
      <c r="AE137" s="227"/>
      <c r="AF137" s="214" t="s">
        <v>33</v>
      </c>
      <c r="AG137" s="215"/>
      <c r="AH137" s="216" t="s">
        <v>22</v>
      </c>
      <c r="AI137" s="216"/>
      <c r="AJ137" s="216"/>
      <c r="AK137" s="216"/>
      <c r="AL137" s="216"/>
      <c r="AM137" s="216"/>
      <c r="AN137" s="216"/>
      <c r="AO137" s="213" t="str">
        <f>IF(AZ137="","□","☑")</f>
        <v>□</v>
      </c>
      <c r="AP137" s="200"/>
      <c r="AQ137" s="216" t="s">
        <v>89</v>
      </c>
      <c r="AR137" s="216"/>
      <c r="AS137" s="216"/>
      <c r="AT137" s="216"/>
      <c r="AU137" s="216"/>
      <c r="AV137" s="216"/>
      <c r="AW137" s="216"/>
      <c r="AX137" s="216"/>
      <c r="AY137" s="216"/>
      <c r="AZ137" s="218" t="str">
        <f>IF(VLOOKUP(B135,無償化名簿!$A$17:$R$66,9)=0,"",VLOOKUP(B135,無償化名簿!$A$17:$R$66,9))</f>
        <v/>
      </c>
      <c r="BA137" s="218"/>
      <c r="BB137" s="218"/>
      <c r="BC137" s="218" t="s">
        <v>7</v>
      </c>
      <c r="BD137" s="218"/>
      <c r="BE137" s="21" t="s">
        <v>42</v>
      </c>
      <c r="BF137" s="219" t="e">
        <f>MIN(BF135,BU135)</f>
        <v>#N/A</v>
      </c>
      <c r="BG137" s="220"/>
      <c r="BH137" s="220"/>
      <c r="BI137" s="220"/>
      <c r="BJ137" s="220"/>
      <c r="BK137" s="220"/>
      <c r="BL137" s="220"/>
      <c r="BM137" s="220"/>
      <c r="BN137" s="220"/>
      <c r="BO137" s="220"/>
      <c r="BP137" s="220"/>
      <c r="BQ137" s="220"/>
      <c r="BR137" s="220"/>
      <c r="BS137" s="220"/>
      <c r="BT137" s="220"/>
      <c r="BU137" s="220"/>
      <c r="BV137" s="220"/>
      <c r="BW137" s="220"/>
      <c r="BX137" s="220"/>
      <c r="BY137" s="220"/>
      <c r="BZ137" s="220"/>
      <c r="CA137" s="220"/>
      <c r="CB137" s="220"/>
      <c r="CC137" s="220"/>
      <c r="CD137" s="220"/>
      <c r="CE137" s="220"/>
      <c r="CF137" s="220"/>
      <c r="CG137" s="220"/>
      <c r="CH137" s="221" t="s">
        <v>5</v>
      </c>
      <c r="CI137" s="222"/>
      <c r="CJ137" s="1"/>
      <c r="CK137" s="200"/>
      <c r="CL137" s="200"/>
      <c r="CM137" s="200"/>
      <c r="CN137" s="1"/>
      <c r="CO137" s="200"/>
      <c r="CP137" s="200"/>
      <c r="CQ137" s="200"/>
      <c r="CR137" s="200"/>
      <c r="CS137" s="200"/>
      <c r="CT137" s="200"/>
      <c r="CU137" s="201"/>
      <c r="CV137" s="267" t="str">
        <f>IF(DG137="","□","☑")</f>
        <v>□</v>
      </c>
      <c r="CW137" s="267"/>
      <c r="CX137" s="1" t="s">
        <v>103</v>
      </c>
      <c r="CY137" s="1"/>
      <c r="CZ137" s="1"/>
      <c r="DA137" s="1"/>
      <c r="DB137" s="1"/>
      <c r="DC137" s="1"/>
      <c r="DD137" s="1"/>
      <c r="DE137" s="1"/>
      <c r="DF137" s="1"/>
      <c r="DG137" s="200" t="str">
        <f>IF(VLOOKUP(B135,無償化名簿!$A$17:$R$66,17)=0,"",VLOOKUP(B135,無償化名簿!$A$17:$R$66,17))</f>
        <v/>
      </c>
      <c r="DH137" s="200"/>
      <c r="DI137" s="200"/>
      <c r="DJ137" s="1" t="s">
        <v>101</v>
      </c>
      <c r="DK137" s="1"/>
      <c r="DL137" s="1" t="s">
        <v>102</v>
      </c>
      <c r="DM137" s="1"/>
    </row>
    <row r="138" spans="2:117">
      <c r="B138" s="224">
        <v>44</v>
      </c>
      <c r="C138" s="208"/>
      <c r="D138" s="228">
        <f>VLOOKUP(B138,無償化名簿!$A$17:$R$66,3)</f>
        <v>0</v>
      </c>
      <c r="E138" s="207"/>
      <c r="F138" s="207"/>
      <c r="G138" s="207"/>
      <c r="H138" s="207"/>
      <c r="I138" s="207"/>
      <c r="J138" s="207"/>
      <c r="K138" s="207"/>
      <c r="L138" s="207"/>
      <c r="M138" s="207"/>
      <c r="N138" s="207"/>
      <c r="O138" s="207"/>
      <c r="P138" s="208"/>
      <c r="Q138" s="224">
        <f>VLOOKUP(B138,無償化名簿!$A$17:$R$66,2)</f>
        <v>0</v>
      </c>
      <c r="R138" s="207"/>
      <c r="S138" s="207"/>
      <c r="T138" s="207"/>
      <c r="U138" s="207"/>
      <c r="V138" s="207"/>
      <c r="W138" s="207"/>
      <c r="X138" s="207"/>
      <c r="Y138" s="207"/>
      <c r="Z138" s="207"/>
      <c r="AA138" s="207"/>
      <c r="AB138" s="207"/>
      <c r="AC138" s="207"/>
      <c r="AD138" s="207"/>
      <c r="AE138" s="208"/>
      <c r="AF138" s="229" t="s">
        <v>62</v>
      </c>
      <c r="AG138" s="230"/>
      <c r="AH138" s="223" t="s">
        <v>21</v>
      </c>
      <c r="AI138" s="223"/>
      <c r="AJ138" s="223"/>
      <c r="AK138" s="223"/>
      <c r="AL138" s="223"/>
      <c r="AM138" s="223"/>
      <c r="AN138" s="223"/>
      <c r="AO138" s="224" t="str">
        <f>IF(AND(AO139="□",AO140="□"),"☑","□")</f>
        <v>☑</v>
      </c>
      <c r="AP138" s="207"/>
      <c r="AQ138" s="223" t="s">
        <v>41</v>
      </c>
      <c r="AR138" s="223"/>
      <c r="AS138" s="223"/>
      <c r="AT138" s="223"/>
      <c r="AU138" s="207"/>
      <c r="AV138" s="207"/>
      <c r="AW138" s="207"/>
      <c r="AX138" s="207"/>
      <c r="AY138" s="207"/>
      <c r="AZ138" s="207"/>
      <c r="BA138" s="207"/>
      <c r="BB138" s="207"/>
      <c r="BC138" s="207"/>
      <c r="BD138" s="207"/>
      <c r="BE138" s="208"/>
      <c r="BF138" s="225">
        <f>VLOOKUP(B138,無償化名簿!$A$17:$R$66,11)-VLOOKUP(B138,無償化名簿!$A$17:$R$66,15)</f>
        <v>0</v>
      </c>
      <c r="BG138" s="203"/>
      <c r="BH138" s="203"/>
      <c r="BI138" s="203"/>
      <c r="BJ138" s="203"/>
      <c r="BK138" s="203"/>
      <c r="BL138" s="203"/>
      <c r="BM138" s="203"/>
      <c r="BN138" s="203"/>
      <c r="BO138" s="203"/>
      <c r="BP138" s="203"/>
      <c r="BQ138" s="203"/>
      <c r="BR138" s="203"/>
      <c r="BS138" s="203" t="s">
        <v>5</v>
      </c>
      <c r="BT138" s="204"/>
      <c r="BU138" s="203" t="e">
        <f>IF(CO138&gt;7,0,IF(CV138="☑",CQ138,IF(CV139="☑",CS138,IF(CV140="☑",CU138))))</f>
        <v>#N/A</v>
      </c>
      <c r="BV138" s="203"/>
      <c r="BW138" s="203"/>
      <c r="BX138" s="203"/>
      <c r="BY138" s="203"/>
      <c r="BZ138" s="203"/>
      <c r="CA138" s="203"/>
      <c r="CB138" s="203"/>
      <c r="CC138" s="203"/>
      <c r="CD138" s="203"/>
      <c r="CE138" s="203"/>
      <c r="CF138" s="203"/>
      <c r="CG138" s="203"/>
      <c r="CH138" s="207" t="s">
        <v>5</v>
      </c>
      <c r="CI138" s="208"/>
      <c r="CJ138" s="1"/>
      <c r="CK138" s="200" t="e">
        <f>BF140</f>
        <v>#N/A</v>
      </c>
      <c r="CL138" s="200"/>
      <c r="CM138" s="200"/>
      <c r="CN138" s="1"/>
      <c r="CO138" s="200">
        <f>DATEDIF(D138,$CQ$4,"Y")</f>
        <v>0</v>
      </c>
      <c r="CP138" s="200"/>
      <c r="CQ138" s="200">
        <f>IF(CO138&lt;3,42000,37000)</f>
        <v>42000</v>
      </c>
      <c r="CR138" s="200"/>
      <c r="CS138" s="200" t="e">
        <f>ROUNDDOWN(CQ138*($CQ$205-DG139+1)/$CQ$205,-1)</f>
        <v>#N/A</v>
      </c>
      <c r="CT138" s="200"/>
      <c r="CU138" s="201" t="e">
        <f>ROUNDDOWN(CQ138*DG140/$CQ$205,-1)</f>
        <v>#VALUE!</v>
      </c>
      <c r="CV138" s="200" t="str">
        <f>IF(AND(CV139="□",CV140="□"),"☑","□")</f>
        <v>□</v>
      </c>
      <c r="CW138" s="200"/>
      <c r="CX138" s="1" t="s">
        <v>104</v>
      </c>
      <c r="CY138" s="1"/>
      <c r="CZ138" s="1"/>
      <c r="DA138" s="1"/>
      <c r="DB138" s="1"/>
      <c r="DC138" s="1"/>
      <c r="DD138" s="1"/>
      <c r="DE138" s="1"/>
      <c r="DF138" s="1"/>
      <c r="DG138" s="1"/>
      <c r="DH138" s="1"/>
      <c r="DI138" s="1"/>
      <c r="DJ138" s="1"/>
      <c r="DK138" s="1"/>
      <c r="DL138" s="1"/>
      <c r="DM138" s="1"/>
    </row>
    <row r="139" spans="2:117">
      <c r="B139" s="213"/>
      <c r="C139" s="209"/>
      <c r="D139" s="213"/>
      <c r="E139" s="200"/>
      <c r="F139" s="200"/>
      <c r="G139" s="200"/>
      <c r="H139" s="200"/>
      <c r="I139" s="200"/>
      <c r="J139" s="200"/>
      <c r="K139" s="200"/>
      <c r="L139" s="200"/>
      <c r="M139" s="200"/>
      <c r="N139" s="200"/>
      <c r="O139" s="200"/>
      <c r="P139" s="209"/>
      <c r="Q139" s="213"/>
      <c r="R139" s="200"/>
      <c r="S139" s="200"/>
      <c r="T139" s="200"/>
      <c r="U139" s="200"/>
      <c r="V139" s="200"/>
      <c r="W139" s="200"/>
      <c r="X139" s="200"/>
      <c r="Y139" s="200"/>
      <c r="Z139" s="200"/>
      <c r="AA139" s="200"/>
      <c r="AB139" s="200"/>
      <c r="AC139" s="200"/>
      <c r="AD139" s="200"/>
      <c r="AE139" s="209"/>
      <c r="AF139" s="210" t="s">
        <v>33</v>
      </c>
      <c r="AG139" s="211"/>
      <c r="AH139" s="212" t="s">
        <v>23</v>
      </c>
      <c r="AI139" s="212"/>
      <c r="AJ139" s="212"/>
      <c r="AK139" s="212"/>
      <c r="AL139" s="212"/>
      <c r="AM139" s="212"/>
      <c r="AN139" s="212"/>
      <c r="AO139" s="213" t="str">
        <f>IF(AZ139="","□","☑")</f>
        <v>□</v>
      </c>
      <c r="AP139" s="200"/>
      <c r="AQ139" s="212" t="s">
        <v>30</v>
      </c>
      <c r="AR139" s="212"/>
      <c r="AS139" s="212"/>
      <c r="AT139" s="212"/>
      <c r="AU139" s="212"/>
      <c r="AV139" s="212"/>
      <c r="AW139" s="212"/>
      <c r="AX139" s="212"/>
      <c r="AY139" s="212"/>
      <c r="AZ139" s="200" t="str">
        <f>IF(VLOOKUP(B138,無償化名簿!$A$17:$R$66,8)=0,"",VLOOKUP(B138,無償化名簿!$A$17:$R$66,8))</f>
        <v/>
      </c>
      <c r="BA139" s="200"/>
      <c r="BB139" s="200"/>
      <c r="BC139" s="200" t="s">
        <v>7</v>
      </c>
      <c r="BD139" s="200"/>
      <c r="BE139" s="20" t="s">
        <v>42</v>
      </c>
      <c r="BF139" s="226"/>
      <c r="BG139" s="205"/>
      <c r="BH139" s="205"/>
      <c r="BI139" s="205"/>
      <c r="BJ139" s="205"/>
      <c r="BK139" s="205"/>
      <c r="BL139" s="205"/>
      <c r="BM139" s="205"/>
      <c r="BN139" s="205"/>
      <c r="BO139" s="205"/>
      <c r="BP139" s="205"/>
      <c r="BQ139" s="205"/>
      <c r="BR139" s="205"/>
      <c r="BS139" s="205"/>
      <c r="BT139" s="206"/>
      <c r="BU139" s="205"/>
      <c r="BV139" s="205"/>
      <c r="BW139" s="205"/>
      <c r="BX139" s="205"/>
      <c r="BY139" s="205"/>
      <c r="BZ139" s="205"/>
      <c r="CA139" s="205"/>
      <c r="CB139" s="205"/>
      <c r="CC139" s="205"/>
      <c r="CD139" s="205"/>
      <c r="CE139" s="205"/>
      <c r="CF139" s="205"/>
      <c r="CG139" s="205"/>
      <c r="CH139" s="200"/>
      <c r="CI139" s="209"/>
      <c r="CJ139" s="1"/>
      <c r="CK139" s="200"/>
      <c r="CL139" s="200"/>
      <c r="CM139" s="200"/>
      <c r="CN139" s="1"/>
      <c r="CO139" s="200"/>
      <c r="CP139" s="200"/>
      <c r="CQ139" s="200"/>
      <c r="CR139" s="200"/>
      <c r="CS139" s="200"/>
      <c r="CT139" s="200"/>
      <c r="CU139" s="201"/>
      <c r="CV139" s="200" t="str">
        <f>IF(DG139="","□","☑")</f>
        <v>☑</v>
      </c>
      <c r="CW139" s="200"/>
      <c r="CX139" s="1" t="s">
        <v>100</v>
      </c>
      <c r="CY139" s="1"/>
      <c r="CZ139" s="1"/>
      <c r="DA139" s="1"/>
      <c r="DB139" s="1"/>
      <c r="DC139" s="1"/>
      <c r="DD139" s="1"/>
      <c r="DE139" s="1"/>
      <c r="DF139" s="1"/>
      <c r="DG139" s="200" t="b">
        <f>IF(VLOOKUP(B138,無償化名簿!$A$17:$R$66,16)=0,"",VLOOKUP(B138,無償化名簿!$A$17:$R$66,16))</f>
        <v>0</v>
      </c>
      <c r="DH139" s="200"/>
      <c r="DI139" s="200"/>
      <c r="DJ139" s="1" t="s">
        <v>101</v>
      </c>
      <c r="DK139" s="1"/>
      <c r="DL139" s="1" t="s">
        <v>102</v>
      </c>
      <c r="DM139" s="1"/>
    </row>
    <row r="140" spans="2:117">
      <c r="B140" s="217"/>
      <c r="C140" s="227"/>
      <c r="D140" s="217"/>
      <c r="E140" s="218"/>
      <c r="F140" s="218"/>
      <c r="G140" s="218"/>
      <c r="H140" s="218"/>
      <c r="I140" s="218"/>
      <c r="J140" s="218"/>
      <c r="K140" s="218"/>
      <c r="L140" s="218"/>
      <c r="M140" s="218"/>
      <c r="N140" s="218"/>
      <c r="O140" s="218"/>
      <c r="P140" s="227"/>
      <c r="Q140" s="217"/>
      <c r="R140" s="218"/>
      <c r="S140" s="218"/>
      <c r="T140" s="218"/>
      <c r="U140" s="218"/>
      <c r="V140" s="218"/>
      <c r="W140" s="218"/>
      <c r="X140" s="218"/>
      <c r="Y140" s="218"/>
      <c r="Z140" s="218"/>
      <c r="AA140" s="218"/>
      <c r="AB140" s="218"/>
      <c r="AC140" s="218"/>
      <c r="AD140" s="218"/>
      <c r="AE140" s="227"/>
      <c r="AF140" s="214" t="s">
        <v>33</v>
      </c>
      <c r="AG140" s="215"/>
      <c r="AH140" s="216" t="s">
        <v>22</v>
      </c>
      <c r="AI140" s="216"/>
      <c r="AJ140" s="216"/>
      <c r="AK140" s="216"/>
      <c r="AL140" s="216"/>
      <c r="AM140" s="216"/>
      <c r="AN140" s="216"/>
      <c r="AO140" s="213" t="str">
        <f>IF(AZ140="","□","☑")</f>
        <v>□</v>
      </c>
      <c r="AP140" s="200"/>
      <c r="AQ140" s="216" t="s">
        <v>89</v>
      </c>
      <c r="AR140" s="216"/>
      <c r="AS140" s="216"/>
      <c r="AT140" s="216"/>
      <c r="AU140" s="216"/>
      <c r="AV140" s="216"/>
      <c r="AW140" s="216"/>
      <c r="AX140" s="216"/>
      <c r="AY140" s="216"/>
      <c r="AZ140" s="218" t="str">
        <f>IF(VLOOKUP(B138,無償化名簿!$A$17:$R$66,9)=0,"",VLOOKUP(B138,無償化名簿!$A$17:$R$66,9))</f>
        <v/>
      </c>
      <c r="BA140" s="218"/>
      <c r="BB140" s="218"/>
      <c r="BC140" s="218" t="s">
        <v>7</v>
      </c>
      <c r="BD140" s="218"/>
      <c r="BE140" s="21" t="s">
        <v>42</v>
      </c>
      <c r="BF140" s="219" t="e">
        <f>MIN(BF138,BU138)</f>
        <v>#N/A</v>
      </c>
      <c r="BG140" s="220"/>
      <c r="BH140" s="220"/>
      <c r="BI140" s="220"/>
      <c r="BJ140" s="220"/>
      <c r="BK140" s="220"/>
      <c r="BL140" s="220"/>
      <c r="BM140" s="220"/>
      <c r="BN140" s="220"/>
      <c r="BO140" s="220"/>
      <c r="BP140" s="220"/>
      <c r="BQ140" s="220"/>
      <c r="BR140" s="220"/>
      <c r="BS140" s="220"/>
      <c r="BT140" s="220"/>
      <c r="BU140" s="220"/>
      <c r="BV140" s="220"/>
      <c r="BW140" s="220"/>
      <c r="BX140" s="220"/>
      <c r="BY140" s="220"/>
      <c r="BZ140" s="220"/>
      <c r="CA140" s="220"/>
      <c r="CB140" s="220"/>
      <c r="CC140" s="220"/>
      <c r="CD140" s="220"/>
      <c r="CE140" s="220"/>
      <c r="CF140" s="220"/>
      <c r="CG140" s="220"/>
      <c r="CH140" s="221" t="s">
        <v>5</v>
      </c>
      <c r="CI140" s="222"/>
      <c r="CJ140" s="1"/>
      <c r="CK140" s="200"/>
      <c r="CL140" s="200"/>
      <c r="CM140" s="200"/>
      <c r="CN140" s="1"/>
      <c r="CO140" s="200"/>
      <c r="CP140" s="200"/>
      <c r="CQ140" s="200"/>
      <c r="CR140" s="200"/>
      <c r="CS140" s="200"/>
      <c r="CT140" s="200"/>
      <c r="CU140" s="201"/>
      <c r="CV140" s="267" t="str">
        <f>IF(DG140="","□","☑")</f>
        <v>□</v>
      </c>
      <c r="CW140" s="267"/>
      <c r="CX140" s="1" t="s">
        <v>103</v>
      </c>
      <c r="CY140" s="1"/>
      <c r="CZ140" s="1"/>
      <c r="DA140" s="1"/>
      <c r="DB140" s="1"/>
      <c r="DC140" s="1"/>
      <c r="DD140" s="1"/>
      <c r="DE140" s="1"/>
      <c r="DF140" s="1"/>
      <c r="DG140" s="200" t="str">
        <f>IF(VLOOKUP(B138,無償化名簿!$A$17:$R$66,17)=0,"",VLOOKUP(B138,無償化名簿!$A$17:$R$66,17))</f>
        <v/>
      </c>
      <c r="DH140" s="200"/>
      <c r="DI140" s="200"/>
      <c r="DJ140" s="1" t="s">
        <v>101</v>
      </c>
      <c r="DK140" s="1"/>
      <c r="DL140" s="1" t="s">
        <v>102</v>
      </c>
      <c r="DM140" s="1"/>
    </row>
    <row r="141" spans="2:117">
      <c r="B141" s="224">
        <v>45</v>
      </c>
      <c r="C141" s="208"/>
      <c r="D141" s="228">
        <f>VLOOKUP(B141,無償化名簿!$A$17:$R$66,3)</f>
        <v>0</v>
      </c>
      <c r="E141" s="207"/>
      <c r="F141" s="207"/>
      <c r="G141" s="207"/>
      <c r="H141" s="207"/>
      <c r="I141" s="207"/>
      <c r="J141" s="207"/>
      <c r="K141" s="207"/>
      <c r="L141" s="207"/>
      <c r="M141" s="207"/>
      <c r="N141" s="207"/>
      <c r="O141" s="207"/>
      <c r="P141" s="208"/>
      <c r="Q141" s="224">
        <f>VLOOKUP(B141,無償化名簿!$A$17:$R$66,2)</f>
        <v>0</v>
      </c>
      <c r="R141" s="207"/>
      <c r="S141" s="207"/>
      <c r="T141" s="207"/>
      <c r="U141" s="207"/>
      <c r="V141" s="207"/>
      <c r="W141" s="207"/>
      <c r="X141" s="207"/>
      <c r="Y141" s="207"/>
      <c r="Z141" s="207"/>
      <c r="AA141" s="207"/>
      <c r="AB141" s="207"/>
      <c r="AC141" s="207"/>
      <c r="AD141" s="207"/>
      <c r="AE141" s="208"/>
      <c r="AF141" s="229" t="s">
        <v>62</v>
      </c>
      <c r="AG141" s="230"/>
      <c r="AH141" s="223" t="s">
        <v>21</v>
      </c>
      <c r="AI141" s="223"/>
      <c r="AJ141" s="223"/>
      <c r="AK141" s="223"/>
      <c r="AL141" s="223"/>
      <c r="AM141" s="223"/>
      <c r="AN141" s="223"/>
      <c r="AO141" s="224" t="str">
        <f>IF(AND(AO142="□",AO143="□"),"☑","□")</f>
        <v>☑</v>
      </c>
      <c r="AP141" s="207"/>
      <c r="AQ141" s="223" t="s">
        <v>41</v>
      </c>
      <c r="AR141" s="223"/>
      <c r="AS141" s="223"/>
      <c r="AT141" s="223"/>
      <c r="AU141" s="207"/>
      <c r="AV141" s="207"/>
      <c r="AW141" s="207"/>
      <c r="AX141" s="207"/>
      <c r="AY141" s="207"/>
      <c r="AZ141" s="207"/>
      <c r="BA141" s="207"/>
      <c r="BB141" s="207"/>
      <c r="BC141" s="207"/>
      <c r="BD141" s="207"/>
      <c r="BE141" s="208"/>
      <c r="BF141" s="225">
        <f>VLOOKUP(B141,無償化名簿!$A$17:$R$66,11)-VLOOKUP(B141,無償化名簿!$A$17:$R$66,15)</f>
        <v>0</v>
      </c>
      <c r="BG141" s="203"/>
      <c r="BH141" s="203"/>
      <c r="BI141" s="203"/>
      <c r="BJ141" s="203"/>
      <c r="BK141" s="203"/>
      <c r="BL141" s="203"/>
      <c r="BM141" s="203"/>
      <c r="BN141" s="203"/>
      <c r="BO141" s="203"/>
      <c r="BP141" s="203"/>
      <c r="BQ141" s="203"/>
      <c r="BR141" s="203"/>
      <c r="BS141" s="203" t="s">
        <v>5</v>
      </c>
      <c r="BT141" s="204"/>
      <c r="BU141" s="203" t="e">
        <f>IF(CO141&gt;7,0,IF(CV141="☑",CQ141,IF(CV142="☑",CS141,IF(CV143="☑",CU141))))</f>
        <v>#N/A</v>
      </c>
      <c r="BV141" s="203"/>
      <c r="BW141" s="203"/>
      <c r="BX141" s="203"/>
      <c r="BY141" s="203"/>
      <c r="BZ141" s="203"/>
      <c r="CA141" s="203"/>
      <c r="CB141" s="203"/>
      <c r="CC141" s="203"/>
      <c r="CD141" s="203"/>
      <c r="CE141" s="203"/>
      <c r="CF141" s="203"/>
      <c r="CG141" s="203"/>
      <c r="CH141" s="207" t="s">
        <v>5</v>
      </c>
      <c r="CI141" s="208"/>
      <c r="CJ141" s="1"/>
      <c r="CK141" s="200" t="e">
        <f>BF143</f>
        <v>#N/A</v>
      </c>
      <c r="CL141" s="200"/>
      <c r="CM141" s="200"/>
      <c r="CN141" s="1"/>
      <c r="CO141" s="200">
        <f>DATEDIF(D141,$CQ$4,"Y")</f>
        <v>0</v>
      </c>
      <c r="CP141" s="200"/>
      <c r="CQ141" s="200">
        <f>IF(CO141&lt;3,42000,37000)</f>
        <v>42000</v>
      </c>
      <c r="CR141" s="200"/>
      <c r="CS141" s="200" t="e">
        <f>ROUNDDOWN(CQ141*($CQ$205-DG142+1)/$CQ$205,-1)</f>
        <v>#N/A</v>
      </c>
      <c r="CT141" s="200"/>
      <c r="CU141" s="201" t="e">
        <f>ROUNDDOWN(CQ141*DG143/$CQ$205,-1)</f>
        <v>#VALUE!</v>
      </c>
      <c r="CV141" s="200" t="str">
        <f>IF(AND(CV142="□",CV143="□"),"☑","□")</f>
        <v>□</v>
      </c>
      <c r="CW141" s="200"/>
      <c r="CX141" s="1" t="s">
        <v>104</v>
      </c>
      <c r="CY141" s="1"/>
      <c r="CZ141" s="1"/>
      <c r="DA141" s="1"/>
      <c r="DB141" s="1"/>
      <c r="DC141" s="1"/>
      <c r="DD141" s="1"/>
      <c r="DE141" s="1"/>
      <c r="DF141" s="1"/>
      <c r="DG141" s="1"/>
      <c r="DH141" s="1"/>
      <c r="DI141" s="1"/>
      <c r="DJ141" s="1"/>
      <c r="DK141" s="1"/>
      <c r="DL141" s="1"/>
      <c r="DM141" s="1"/>
    </row>
    <row r="142" spans="2:117">
      <c r="B142" s="213"/>
      <c r="C142" s="209"/>
      <c r="D142" s="213"/>
      <c r="E142" s="200"/>
      <c r="F142" s="200"/>
      <c r="G142" s="200"/>
      <c r="H142" s="200"/>
      <c r="I142" s="200"/>
      <c r="J142" s="200"/>
      <c r="K142" s="200"/>
      <c r="L142" s="200"/>
      <c r="M142" s="200"/>
      <c r="N142" s="200"/>
      <c r="O142" s="200"/>
      <c r="P142" s="209"/>
      <c r="Q142" s="213"/>
      <c r="R142" s="200"/>
      <c r="S142" s="200"/>
      <c r="T142" s="200"/>
      <c r="U142" s="200"/>
      <c r="V142" s="200"/>
      <c r="W142" s="200"/>
      <c r="X142" s="200"/>
      <c r="Y142" s="200"/>
      <c r="Z142" s="200"/>
      <c r="AA142" s="200"/>
      <c r="AB142" s="200"/>
      <c r="AC142" s="200"/>
      <c r="AD142" s="200"/>
      <c r="AE142" s="209"/>
      <c r="AF142" s="210" t="s">
        <v>33</v>
      </c>
      <c r="AG142" s="211"/>
      <c r="AH142" s="212" t="s">
        <v>23</v>
      </c>
      <c r="AI142" s="212"/>
      <c r="AJ142" s="212"/>
      <c r="AK142" s="212"/>
      <c r="AL142" s="212"/>
      <c r="AM142" s="212"/>
      <c r="AN142" s="212"/>
      <c r="AO142" s="213" t="str">
        <f>IF(AZ142="","□","☑")</f>
        <v>□</v>
      </c>
      <c r="AP142" s="200"/>
      <c r="AQ142" s="212" t="s">
        <v>30</v>
      </c>
      <c r="AR142" s="212"/>
      <c r="AS142" s="212"/>
      <c r="AT142" s="212"/>
      <c r="AU142" s="212"/>
      <c r="AV142" s="212"/>
      <c r="AW142" s="212"/>
      <c r="AX142" s="212"/>
      <c r="AY142" s="212"/>
      <c r="AZ142" s="200" t="str">
        <f>IF(VLOOKUP(B141,無償化名簿!$A$17:$R$66,8)=0,"",VLOOKUP(B141,無償化名簿!$A$17:$R$66,8))</f>
        <v/>
      </c>
      <c r="BA142" s="200"/>
      <c r="BB142" s="200"/>
      <c r="BC142" s="200" t="s">
        <v>7</v>
      </c>
      <c r="BD142" s="200"/>
      <c r="BE142" s="20" t="s">
        <v>42</v>
      </c>
      <c r="BF142" s="226"/>
      <c r="BG142" s="205"/>
      <c r="BH142" s="205"/>
      <c r="BI142" s="205"/>
      <c r="BJ142" s="205"/>
      <c r="BK142" s="205"/>
      <c r="BL142" s="205"/>
      <c r="BM142" s="205"/>
      <c r="BN142" s="205"/>
      <c r="BO142" s="205"/>
      <c r="BP142" s="205"/>
      <c r="BQ142" s="205"/>
      <c r="BR142" s="205"/>
      <c r="BS142" s="205"/>
      <c r="BT142" s="206"/>
      <c r="BU142" s="205"/>
      <c r="BV142" s="205"/>
      <c r="BW142" s="205"/>
      <c r="BX142" s="205"/>
      <c r="BY142" s="205"/>
      <c r="BZ142" s="205"/>
      <c r="CA142" s="205"/>
      <c r="CB142" s="205"/>
      <c r="CC142" s="205"/>
      <c r="CD142" s="205"/>
      <c r="CE142" s="205"/>
      <c r="CF142" s="205"/>
      <c r="CG142" s="205"/>
      <c r="CH142" s="200"/>
      <c r="CI142" s="209"/>
      <c r="CJ142" s="1"/>
      <c r="CK142" s="200"/>
      <c r="CL142" s="200"/>
      <c r="CM142" s="200"/>
      <c r="CN142" s="1"/>
      <c r="CO142" s="200"/>
      <c r="CP142" s="200"/>
      <c r="CQ142" s="200"/>
      <c r="CR142" s="200"/>
      <c r="CS142" s="200"/>
      <c r="CT142" s="200"/>
      <c r="CU142" s="201"/>
      <c r="CV142" s="200" t="str">
        <f>IF(DG142="","□","☑")</f>
        <v>☑</v>
      </c>
      <c r="CW142" s="200"/>
      <c r="CX142" s="1" t="s">
        <v>100</v>
      </c>
      <c r="CY142" s="1"/>
      <c r="CZ142" s="1"/>
      <c r="DA142" s="1"/>
      <c r="DB142" s="1"/>
      <c r="DC142" s="1"/>
      <c r="DD142" s="1"/>
      <c r="DE142" s="1"/>
      <c r="DF142" s="1"/>
      <c r="DG142" s="200" t="b">
        <f>IF(VLOOKUP(B141,無償化名簿!$A$17:$R$66,16)=0,"",VLOOKUP(B141,無償化名簿!$A$17:$R$66,16))</f>
        <v>0</v>
      </c>
      <c r="DH142" s="200"/>
      <c r="DI142" s="200"/>
      <c r="DJ142" s="1" t="s">
        <v>101</v>
      </c>
      <c r="DK142" s="1"/>
      <c r="DL142" s="1" t="s">
        <v>102</v>
      </c>
      <c r="DM142" s="1"/>
    </row>
    <row r="143" spans="2:117">
      <c r="B143" s="217"/>
      <c r="C143" s="227"/>
      <c r="D143" s="217"/>
      <c r="E143" s="218"/>
      <c r="F143" s="218"/>
      <c r="G143" s="218"/>
      <c r="H143" s="218"/>
      <c r="I143" s="218"/>
      <c r="J143" s="218"/>
      <c r="K143" s="218"/>
      <c r="L143" s="218"/>
      <c r="M143" s="218"/>
      <c r="N143" s="218"/>
      <c r="O143" s="218"/>
      <c r="P143" s="227"/>
      <c r="Q143" s="217"/>
      <c r="R143" s="218"/>
      <c r="S143" s="218"/>
      <c r="T143" s="218"/>
      <c r="U143" s="218"/>
      <c r="V143" s="218"/>
      <c r="W143" s="218"/>
      <c r="X143" s="218"/>
      <c r="Y143" s="218"/>
      <c r="Z143" s="218"/>
      <c r="AA143" s="218"/>
      <c r="AB143" s="218"/>
      <c r="AC143" s="218"/>
      <c r="AD143" s="218"/>
      <c r="AE143" s="227"/>
      <c r="AF143" s="214" t="s">
        <v>33</v>
      </c>
      <c r="AG143" s="215"/>
      <c r="AH143" s="216" t="s">
        <v>22</v>
      </c>
      <c r="AI143" s="216"/>
      <c r="AJ143" s="216"/>
      <c r="AK143" s="216"/>
      <c r="AL143" s="216"/>
      <c r="AM143" s="216"/>
      <c r="AN143" s="216"/>
      <c r="AO143" s="213" t="str">
        <f>IF(AZ143="","□","☑")</f>
        <v>□</v>
      </c>
      <c r="AP143" s="200"/>
      <c r="AQ143" s="216" t="s">
        <v>89</v>
      </c>
      <c r="AR143" s="216"/>
      <c r="AS143" s="216"/>
      <c r="AT143" s="216"/>
      <c r="AU143" s="216"/>
      <c r="AV143" s="216"/>
      <c r="AW143" s="216"/>
      <c r="AX143" s="216"/>
      <c r="AY143" s="216"/>
      <c r="AZ143" s="218" t="str">
        <f>IF(VLOOKUP(B141,無償化名簿!$A$17:$R$66,9)=0,"",VLOOKUP(B141,無償化名簿!$A$17:$R$66,9))</f>
        <v/>
      </c>
      <c r="BA143" s="218"/>
      <c r="BB143" s="218"/>
      <c r="BC143" s="218" t="s">
        <v>7</v>
      </c>
      <c r="BD143" s="218"/>
      <c r="BE143" s="21" t="s">
        <v>42</v>
      </c>
      <c r="BF143" s="219" t="e">
        <f>MIN(BF141,BU141)</f>
        <v>#N/A</v>
      </c>
      <c r="BG143" s="220"/>
      <c r="BH143" s="220"/>
      <c r="BI143" s="220"/>
      <c r="BJ143" s="220"/>
      <c r="BK143" s="220"/>
      <c r="BL143" s="220"/>
      <c r="BM143" s="220"/>
      <c r="BN143" s="220"/>
      <c r="BO143" s="220"/>
      <c r="BP143" s="220"/>
      <c r="BQ143" s="220"/>
      <c r="BR143" s="220"/>
      <c r="BS143" s="220"/>
      <c r="BT143" s="220"/>
      <c r="BU143" s="220"/>
      <c r="BV143" s="220"/>
      <c r="BW143" s="220"/>
      <c r="BX143" s="220"/>
      <c r="BY143" s="220"/>
      <c r="BZ143" s="220"/>
      <c r="CA143" s="220"/>
      <c r="CB143" s="220"/>
      <c r="CC143" s="220"/>
      <c r="CD143" s="220"/>
      <c r="CE143" s="220"/>
      <c r="CF143" s="220"/>
      <c r="CG143" s="220"/>
      <c r="CH143" s="221" t="s">
        <v>5</v>
      </c>
      <c r="CI143" s="222"/>
      <c r="CJ143" s="1"/>
      <c r="CK143" s="200"/>
      <c r="CL143" s="200"/>
      <c r="CM143" s="200"/>
      <c r="CN143" s="1"/>
      <c r="CO143" s="200"/>
      <c r="CP143" s="200"/>
      <c r="CQ143" s="200"/>
      <c r="CR143" s="200"/>
      <c r="CS143" s="200"/>
      <c r="CT143" s="200"/>
      <c r="CU143" s="201"/>
      <c r="CV143" s="267" t="str">
        <f>IF(DG143="","□","☑")</f>
        <v>□</v>
      </c>
      <c r="CW143" s="267"/>
      <c r="CX143" s="1" t="s">
        <v>103</v>
      </c>
      <c r="CY143" s="1"/>
      <c r="CZ143" s="1"/>
      <c r="DA143" s="1"/>
      <c r="DB143" s="1"/>
      <c r="DC143" s="1"/>
      <c r="DD143" s="1"/>
      <c r="DE143" s="1"/>
      <c r="DF143" s="1"/>
      <c r="DG143" s="200" t="str">
        <f>IF(VLOOKUP(B141,無償化名簿!$A$17:$R$66,17)=0,"",VLOOKUP(B141,無償化名簿!$A$17:$R$66,17))</f>
        <v/>
      </c>
      <c r="DH143" s="200"/>
      <c r="DI143" s="200"/>
      <c r="DJ143" s="1" t="s">
        <v>101</v>
      </c>
      <c r="DK143" s="1"/>
      <c r="DL143" s="1" t="s">
        <v>102</v>
      </c>
      <c r="DM143" s="1"/>
    </row>
    <row r="144" spans="2:117">
      <c r="B144" s="224">
        <v>46</v>
      </c>
      <c r="C144" s="208"/>
      <c r="D144" s="228">
        <f>VLOOKUP(B144,無償化名簿!$A$17:$R$66,3)</f>
        <v>0</v>
      </c>
      <c r="E144" s="207"/>
      <c r="F144" s="207"/>
      <c r="G144" s="207"/>
      <c r="H144" s="207"/>
      <c r="I144" s="207"/>
      <c r="J144" s="207"/>
      <c r="K144" s="207"/>
      <c r="L144" s="207"/>
      <c r="M144" s="207"/>
      <c r="N144" s="207"/>
      <c r="O144" s="207"/>
      <c r="P144" s="208"/>
      <c r="Q144" s="224">
        <f>VLOOKUP(B144,無償化名簿!$A$17:$R$66,2)</f>
        <v>0</v>
      </c>
      <c r="R144" s="207"/>
      <c r="S144" s="207"/>
      <c r="T144" s="207"/>
      <c r="U144" s="207"/>
      <c r="V144" s="207"/>
      <c r="W144" s="207"/>
      <c r="X144" s="207"/>
      <c r="Y144" s="207"/>
      <c r="Z144" s="207"/>
      <c r="AA144" s="207"/>
      <c r="AB144" s="207"/>
      <c r="AC144" s="207"/>
      <c r="AD144" s="207"/>
      <c r="AE144" s="208"/>
      <c r="AF144" s="229" t="s">
        <v>62</v>
      </c>
      <c r="AG144" s="230"/>
      <c r="AH144" s="223" t="s">
        <v>21</v>
      </c>
      <c r="AI144" s="223"/>
      <c r="AJ144" s="223"/>
      <c r="AK144" s="223"/>
      <c r="AL144" s="223"/>
      <c r="AM144" s="223"/>
      <c r="AN144" s="223"/>
      <c r="AO144" s="224" t="str">
        <f>IF(AND(AO145="□",AO146="□"),"☑","□")</f>
        <v>☑</v>
      </c>
      <c r="AP144" s="207"/>
      <c r="AQ144" s="223" t="s">
        <v>41</v>
      </c>
      <c r="AR144" s="223"/>
      <c r="AS144" s="223"/>
      <c r="AT144" s="223"/>
      <c r="AU144" s="207"/>
      <c r="AV144" s="207"/>
      <c r="AW144" s="207"/>
      <c r="AX144" s="207"/>
      <c r="AY144" s="207"/>
      <c r="AZ144" s="207"/>
      <c r="BA144" s="207"/>
      <c r="BB144" s="207"/>
      <c r="BC144" s="207"/>
      <c r="BD144" s="207"/>
      <c r="BE144" s="208"/>
      <c r="BF144" s="225">
        <f>VLOOKUP(B144,無償化名簿!$A$17:$R$66,11)-VLOOKUP(B144,無償化名簿!$A$17:$R$66,15)</f>
        <v>0</v>
      </c>
      <c r="BG144" s="203"/>
      <c r="BH144" s="203"/>
      <c r="BI144" s="203"/>
      <c r="BJ144" s="203"/>
      <c r="BK144" s="203"/>
      <c r="BL144" s="203"/>
      <c r="BM144" s="203"/>
      <c r="BN144" s="203"/>
      <c r="BO144" s="203"/>
      <c r="BP144" s="203"/>
      <c r="BQ144" s="203"/>
      <c r="BR144" s="203"/>
      <c r="BS144" s="203" t="s">
        <v>5</v>
      </c>
      <c r="BT144" s="204"/>
      <c r="BU144" s="203" t="e">
        <f>IF(CO144&gt;7,0,IF(CV144="☑",CQ144,IF(CV145="☑",CS144,IF(CV146="☑",CU144))))</f>
        <v>#N/A</v>
      </c>
      <c r="BV144" s="203"/>
      <c r="BW144" s="203"/>
      <c r="BX144" s="203"/>
      <c r="BY144" s="203"/>
      <c r="BZ144" s="203"/>
      <c r="CA144" s="203"/>
      <c r="CB144" s="203"/>
      <c r="CC144" s="203"/>
      <c r="CD144" s="203"/>
      <c r="CE144" s="203"/>
      <c r="CF144" s="203"/>
      <c r="CG144" s="203"/>
      <c r="CH144" s="207" t="s">
        <v>5</v>
      </c>
      <c r="CI144" s="208"/>
      <c r="CJ144" s="1"/>
      <c r="CK144" s="200" t="e">
        <f>BF146</f>
        <v>#N/A</v>
      </c>
      <c r="CL144" s="200"/>
      <c r="CM144" s="200"/>
      <c r="CN144" s="1"/>
      <c r="CO144" s="200">
        <f>DATEDIF(D144,$CQ$4,"Y")</f>
        <v>0</v>
      </c>
      <c r="CP144" s="200"/>
      <c r="CQ144" s="200">
        <f>IF(CO144&lt;3,42000,37000)</f>
        <v>42000</v>
      </c>
      <c r="CR144" s="200"/>
      <c r="CS144" s="200" t="e">
        <f>ROUNDDOWN(CQ144*($CQ$205-DG145+1)/$CQ$205,-1)</f>
        <v>#N/A</v>
      </c>
      <c r="CT144" s="200"/>
      <c r="CU144" s="201" t="e">
        <f>ROUNDDOWN(CQ144*DG146/$CQ$205,-1)</f>
        <v>#VALUE!</v>
      </c>
      <c r="CV144" s="200" t="str">
        <f>IF(AND(CV145="□",CV146="□"),"☑","□")</f>
        <v>□</v>
      </c>
      <c r="CW144" s="200"/>
      <c r="CX144" s="1" t="s">
        <v>104</v>
      </c>
      <c r="CY144" s="1"/>
      <c r="CZ144" s="1"/>
      <c r="DA144" s="1"/>
      <c r="DB144" s="1"/>
      <c r="DC144" s="1"/>
      <c r="DD144" s="1"/>
      <c r="DE144" s="1"/>
      <c r="DF144" s="1"/>
      <c r="DG144" s="1"/>
      <c r="DH144" s="1"/>
      <c r="DI144" s="1"/>
      <c r="DJ144" s="1"/>
      <c r="DK144" s="1"/>
      <c r="DL144" s="1"/>
      <c r="DM144" s="1"/>
    </row>
    <row r="145" spans="2:117">
      <c r="B145" s="213"/>
      <c r="C145" s="209"/>
      <c r="D145" s="213"/>
      <c r="E145" s="200"/>
      <c r="F145" s="200"/>
      <c r="G145" s="200"/>
      <c r="H145" s="200"/>
      <c r="I145" s="200"/>
      <c r="J145" s="200"/>
      <c r="K145" s="200"/>
      <c r="L145" s="200"/>
      <c r="M145" s="200"/>
      <c r="N145" s="200"/>
      <c r="O145" s="200"/>
      <c r="P145" s="209"/>
      <c r="Q145" s="213"/>
      <c r="R145" s="200"/>
      <c r="S145" s="200"/>
      <c r="T145" s="200"/>
      <c r="U145" s="200"/>
      <c r="V145" s="200"/>
      <c r="W145" s="200"/>
      <c r="X145" s="200"/>
      <c r="Y145" s="200"/>
      <c r="Z145" s="200"/>
      <c r="AA145" s="200"/>
      <c r="AB145" s="200"/>
      <c r="AC145" s="200"/>
      <c r="AD145" s="200"/>
      <c r="AE145" s="209"/>
      <c r="AF145" s="210" t="s">
        <v>33</v>
      </c>
      <c r="AG145" s="211"/>
      <c r="AH145" s="212" t="s">
        <v>23</v>
      </c>
      <c r="AI145" s="212"/>
      <c r="AJ145" s="212"/>
      <c r="AK145" s="212"/>
      <c r="AL145" s="212"/>
      <c r="AM145" s="212"/>
      <c r="AN145" s="212"/>
      <c r="AO145" s="213" t="str">
        <f>IF(AZ145="","□","☑")</f>
        <v>□</v>
      </c>
      <c r="AP145" s="200"/>
      <c r="AQ145" s="212" t="s">
        <v>30</v>
      </c>
      <c r="AR145" s="212"/>
      <c r="AS145" s="212"/>
      <c r="AT145" s="212"/>
      <c r="AU145" s="212"/>
      <c r="AV145" s="212"/>
      <c r="AW145" s="212"/>
      <c r="AX145" s="212"/>
      <c r="AY145" s="212"/>
      <c r="AZ145" s="200" t="str">
        <f>IF(VLOOKUP(B144,無償化名簿!$A$17:$R$66,8)=0,"",VLOOKUP(B144,無償化名簿!$A$17:$R$66,8))</f>
        <v/>
      </c>
      <c r="BA145" s="200"/>
      <c r="BB145" s="200"/>
      <c r="BC145" s="200" t="s">
        <v>7</v>
      </c>
      <c r="BD145" s="200"/>
      <c r="BE145" s="20" t="s">
        <v>42</v>
      </c>
      <c r="BF145" s="226"/>
      <c r="BG145" s="205"/>
      <c r="BH145" s="205"/>
      <c r="BI145" s="205"/>
      <c r="BJ145" s="205"/>
      <c r="BK145" s="205"/>
      <c r="BL145" s="205"/>
      <c r="BM145" s="205"/>
      <c r="BN145" s="205"/>
      <c r="BO145" s="205"/>
      <c r="BP145" s="205"/>
      <c r="BQ145" s="205"/>
      <c r="BR145" s="205"/>
      <c r="BS145" s="205"/>
      <c r="BT145" s="206"/>
      <c r="BU145" s="205"/>
      <c r="BV145" s="205"/>
      <c r="BW145" s="205"/>
      <c r="BX145" s="205"/>
      <c r="BY145" s="205"/>
      <c r="BZ145" s="205"/>
      <c r="CA145" s="205"/>
      <c r="CB145" s="205"/>
      <c r="CC145" s="205"/>
      <c r="CD145" s="205"/>
      <c r="CE145" s="205"/>
      <c r="CF145" s="205"/>
      <c r="CG145" s="205"/>
      <c r="CH145" s="200"/>
      <c r="CI145" s="209"/>
      <c r="CJ145" s="1"/>
      <c r="CK145" s="200"/>
      <c r="CL145" s="200"/>
      <c r="CM145" s="200"/>
      <c r="CN145" s="1"/>
      <c r="CO145" s="200"/>
      <c r="CP145" s="200"/>
      <c r="CQ145" s="200"/>
      <c r="CR145" s="200"/>
      <c r="CS145" s="200"/>
      <c r="CT145" s="200"/>
      <c r="CU145" s="201"/>
      <c r="CV145" s="200" t="str">
        <f>IF(DG145="","□","☑")</f>
        <v>☑</v>
      </c>
      <c r="CW145" s="200"/>
      <c r="CX145" s="1" t="s">
        <v>100</v>
      </c>
      <c r="CY145" s="1"/>
      <c r="CZ145" s="1"/>
      <c r="DA145" s="1"/>
      <c r="DB145" s="1"/>
      <c r="DC145" s="1"/>
      <c r="DD145" s="1"/>
      <c r="DE145" s="1"/>
      <c r="DF145" s="1"/>
      <c r="DG145" s="200" t="b">
        <f>IF(VLOOKUP(B144,無償化名簿!$A$17:$R$66,16)=0,"",VLOOKUP(B144,無償化名簿!$A$17:$R$66,16))</f>
        <v>0</v>
      </c>
      <c r="DH145" s="200"/>
      <c r="DI145" s="200"/>
      <c r="DJ145" s="1" t="s">
        <v>101</v>
      </c>
      <c r="DK145" s="1"/>
      <c r="DL145" s="1" t="s">
        <v>102</v>
      </c>
      <c r="DM145" s="1"/>
    </row>
    <row r="146" spans="2:117">
      <c r="B146" s="217"/>
      <c r="C146" s="227"/>
      <c r="D146" s="217"/>
      <c r="E146" s="218"/>
      <c r="F146" s="218"/>
      <c r="G146" s="218"/>
      <c r="H146" s="218"/>
      <c r="I146" s="218"/>
      <c r="J146" s="218"/>
      <c r="K146" s="218"/>
      <c r="L146" s="218"/>
      <c r="M146" s="218"/>
      <c r="N146" s="218"/>
      <c r="O146" s="218"/>
      <c r="P146" s="227"/>
      <c r="Q146" s="217"/>
      <c r="R146" s="218"/>
      <c r="S146" s="218"/>
      <c r="T146" s="218"/>
      <c r="U146" s="218"/>
      <c r="V146" s="218"/>
      <c r="W146" s="218"/>
      <c r="X146" s="218"/>
      <c r="Y146" s="218"/>
      <c r="Z146" s="218"/>
      <c r="AA146" s="218"/>
      <c r="AB146" s="218"/>
      <c r="AC146" s="218"/>
      <c r="AD146" s="218"/>
      <c r="AE146" s="227"/>
      <c r="AF146" s="214" t="s">
        <v>33</v>
      </c>
      <c r="AG146" s="215"/>
      <c r="AH146" s="216" t="s">
        <v>22</v>
      </c>
      <c r="AI146" s="216"/>
      <c r="AJ146" s="216"/>
      <c r="AK146" s="216"/>
      <c r="AL146" s="216"/>
      <c r="AM146" s="216"/>
      <c r="AN146" s="216"/>
      <c r="AO146" s="213" t="str">
        <f>IF(AZ146="","□","☑")</f>
        <v>□</v>
      </c>
      <c r="AP146" s="200"/>
      <c r="AQ146" s="216" t="s">
        <v>89</v>
      </c>
      <c r="AR146" s="216"/>
      <c r="AS146" s="216"/>
      <c r="AT146" s="216"/>
      <c r="AU146" s="216"/>
      <c r="AV146" s="216"/>
      <c r="AW146" s="216"/>
      <c r="AX146" s="216"/>
      <c r="AY146" s="216"/>
      <c r="AZ146" s="218" t="str">
        <f>IF(VLOOKUP(B144,無償化名簿!$A$17:$R$66,9)=0,"",VLOOKUP(B144,無償化名簿!$A$17:$R$66,9))</f>
        <v/>
      </c>
      <c r="BA146" s="218"/>
      <c r="BB146" s="218"/>
      <c r="BC146" s="218" t="s">
        <v>7</v>
      </c>
      <c r="BD146" s="218"/>
      <c r="BE146" s="21" t="s">
        <v>42</v>
      </c>
      <c r="BF146" s="219" t="e">
        <f>MIN(BF144,BU144)</f>
        <v>#N/A</v>
      </c>
      <c r="BG146" s="220"/>
      <c r="BH146" s="220"/>
      <c r="BI146" s="220"/>
      <c r="BJ146" s="220"/>
      <c r="BK146" s="220"/>
      <c r="BL146" s="220"/>
      <c r="BM146" s="220"/>
      <c r="BN146" s="220"/>
      <c r="BO146" s="220"/>
      <c r="BP146" s="220"/>
      <c r="BQ146" s="220"/>
      <c r="BR146" s="220"/>
      <c r="BS146" s="220"/>
      <c r="BT146" s="220"/>
      <c r="BU146" s="220"/>
      <c r="BV146" s="220"/>
      <c r="BW146" s="220"/>
      <c r="BX146" s="220"/>
      <c r="BY146" s="220"/>
      <c r="BZ146" s="220"/>
      <c r="CA146" s="220"/>
      <c r="CB146" s="220"/>
      <c r="CC146" s="220"/>
      <c r="CD146" s="220"/>
      <c r="CE146" s="220"/>
      <c r="CF146" s="220"/>
      <c r="CG146" s="220"/>
      <c r="CH146" s="221" t="s">
        <v>5</v>
      </c>
      <c r="CI146" s="222"/>
      <c r="CJ146" s="1"/>
      <c r="CK146" s="200"/>
      <c r="CL146" s="200"/>
      <c r="CM146" s="200"/>
      <c r="CN146" s="1"/>
      <c r="CO146" s="200"/>
      <c r="CP146" s="200"/>
      <c r="CQ146" s="200"/>
      <c r="CR146" s="200"/>
      <c r="CS146" s="200"/>
      <c r="CT146" s="200"/>
      <c r="CU146" s="201"/>
      <c r="CV146" s="267" t="str">
        <f>IF(DG146="","□","☑")</f>
        <v>□</v>
      </c>
      <c r="CW146" s="267"/>
      <c r="CX146" s="1" t="s">
        <v>103</v>
      </c>
      <c r="CY146" s="1"/>
      <c r="CZ146" s="1"/>
      <c r="DA146" s="1"/>
      <c r="DB146" s="1"/>
      <c r="DC146" s="1"/>
      <c r="DD146" s="1"/>
      <c r="DE146" s="1"/>
      <c r="DF146" s="1"/>
      <c r="DG146" s="200" t="str">
        <f>IF(VLOOKUP(B144,無償化名簿!$A$17:$R$66,17)=0,"",VLOOKUP(B144,無償化名簿!$A$17:$R$66,17))</f>
        <v/>
      </c>
      <c r="DH146" s="200"/>
      <c r="DI146" s="200"/>
      <c r="DJ146" s="1" t="s">
        <v>101</v>
      </c>
      <c r="DK146" s="1"/>
      <c r="DL146" s="1" t="s">
        <v>102</v>
      </c>
      <c r="DM146" s="1"/>
    </row>
    <row r="147" spans="2:117">
      <c r="B147" s="224">
        <v>47</v>
      </c>
      <c r="C147" s="208"/>
      <c r="D147" s="228">
        <f>VLOOKUP(B147,無償化名簿!$A$17:$R$66,3)</f>
        <v>0</v>
      </c>
      <c r="E147" s="207"/>
      <c r="F147" s="207"/>
      <c r="G147" s="207"/>
      <c r="H147" s="207"/>
      <c r="I147" s="207"/>
      <c r="J147" s="207"/>
      <c r="K147" s="207"/>
      <c r="L147" s="207"/>
      <c r="M147" s="207"/>
      <c r="N147" s="207"/>
      <c r="O147" s="207"/>
      <c r="P147" s="208"/>
      <c r="Q147" s="224">
        <f>VLOOKUP(B147,無償化名簿!$A$17:$R$66,2)</f>
        <v>0</v>
      </c>
      <c r="R147" s="207"/>
      <c r="S147" s="207"/>
      <c r="T147" s="207"/>
      <c r="U147" s="207"/>
      <c r="V147" s="207"/>
      <c r="W147" s="207"/>
      <c r="X147" s="207"/>
      <c r="Y147" s="207"/>
      <c r="Z147" s="207"/>
      <c r="AA147" s="207"/>
      <c r="AB147" s="207"/>
      <c r="AC147" s="207"/>
      <c r="AD147" s="207"/>
      <c r="AE147" s="208"/>
      <c r="AF147" s="229" t="s">
        <v>62</v>
      </c>
      <c r="AG147" s="230"/>
      <c r="AH147" s="223" t="s">
        <v>21</v>
      </c>
      <c r="AI147" s="223"/>
      <c r="AJ147" s="223"/>
      <c r="AK147" s="223"/>
      <c r="AL147" s="223"/>
      <c r="AM147" s="223"/>
      <c r="AN147" s="223"/>
      <c r="AO147" s="224" t="str">
        <f>IF(AND(AO148="□",AO149="□"),"☑","□")</f>
        <v>☑</v>
      </c>
      <c r="AP147" s="207"/>
      <c r="AQ147" s="223" t="s">
        <v>41</v>
      </c>
      <c r="AR147" s="223"/>
      <c r="AS147" s="223"/>
      <c r="AT147" s="223"/>
      <c r="AU147" s="207"/>
      <c r="AV147" s="207"/>
      <c r="AW147" s="207"/>
      <c r="AX147" s="207"/>
      <c r="AY147" s="207"/>
      <c r="AZ147" s="207"/>
      <c r="BA147" s="207"/>
      <c r="BB147" s="207"/>
      <c r="BC147" s="207"/>
      <c r="BD147" s="207"/>
      <c r="BE147" s="208"/>
      <c r="BF147" s="225">
        <f>VLOOKUP(B147,無償化名簿!$A$17:$R$66,11)-VLOOKUP(B147,無償化名簿!$A$17:$R$66,15)</f>
        <v>0</v>
      </c>
      <c r="BG147" s="203"/>
      <c r="BH147" s="203"/>
      <c r="BI147" s="203"/>
      <c r="BJ147" s="203"/>
      <c r="BK147" s="203"/>
      <c r="BL147" s="203"/>
      <c r="BM147" s="203"/>
      <c r="BN147" s="203"/>
      <c r="BO147" s="203"/>
      <c r="BP147" s="203"/>
      <c r="BQ147" s="203"/>
      <c r="BR147" s="203"/>
      <c r="BS147" s="203" t="s">
        <v>5</v>
      </c>
      <c r="BT147" s="204"/>
      <c r="BU147" s="203" t="e">
        <f>IF(CO147&gt;7,0,IF(CV147="☑",CQ147,IF(CV148="☑",CS147,IF(CV149="☑",CU147))))</f>
        <v>#N/A</v>
      </c>
      <c r="BV147" s="203"/>
      <c r="BW147" s="203"/>
      <c r="BX147" s="203"/>
      <c r="BY147" s="203"/>
      <c r="BZ147" s="203"/>
      <c r="CA147" s="203"/>
      <c r="CB147" s="203"/>
      <c r="CC147" s="203"/>
      <c r="CD147" s="203"/>
      <c r="CE147" s="203"/>
      <c r="CF147" s="203"/>
      <c r="CG147" s="203"/>
      <c r="CH147" s="207" t="s">
        <v>5</v>
      </c>
      <c r="CI147" s="208"/>
      <c r="CJ147" s="1"/>
      <c r="CK147" s="200" t="e">
        <f>BF149</f>
        <v>#N/A</v>
      </c>
      <c r="CL147" s="200"/>
      <c r="CM147" s="200"/>
      <c r="CN147" s="1"/>
      <c r="CO147" s="200">
        <f>DATEDIF(D147,$CQ$4,"Y")</f>
        <v>0</v>
      </c>
      <c r="CP147" s="200"/>
      <c r="CQ147" s="200">
        <f>IF(CO147&lt;3,42000,37000)</f>
        <v>42000</v>
      </c>
      <c r="CR147" s="200"/>
      <c r="CS147" s="200" t="e">
        <f>ROUNDDOWN(CQ147*($CQ$205-DG148+1)/$CQ$205,-1)</f>
        <v>#N/A</v>
      </c>
      <c r="CT147" s="200"/>
      <c r="CU147" s="201" t="e">
        <f>ROUNDDOWN(CQ147*DG149/$CQ$205,-1)</f>
        <v>#VALUE!</v>
      </c>
      <c r="CV147" s="200" t="str">
        <f>IF(AND(CV148="□",CV149="□"),"☑","□")</f>
        <v>□</v>
      </c>
      <c r="CW147" s="200"/>
      <c r="CX147" s="1" t="s">
        <v>104</v>
      </c>
      <c r="CY147" s="1"/>
      <c r="CZ147" s="1"/>
      <c r="DA147" s="1"/>
      <c r="DB147" s="1"/>
      <c r="DC147" s="1"/>
      <c r="DD147" s="1"/>
      <c r="DE147" s="1"/>
      <c r="DF147" s="1"/>
      <c r="DG147" s="1"/>
      <c r="DH147" s="1"/>
      <c r="DI147" s="1"/>
      <c r="DJ147" s="1"/>
      <c r="DK147" s="1"/>
      <c r="DL147" s="1"/>
      <c r="DM147" s="1"/>
    </row>
    <row r="148" spans="2:117">
      <c r="B148" s="213"/>
      <c r="C148" s="209"/>
      <c r="D148" s="213"/>
      <c r="E148" s="200"/>
      <c r="F148" s="200"/>
      <c r="G148" s="200"/>
      <c r="H148" s="200"/>
      <c r="I148" s="200"/>
      <c r="J148" s="200"/>
      <c r="K148" s="200"/>
      <c r="L148" s="200"/>
      <c r="M148" s="200"/>
      <c r="N148" s="200"/>
      <c r="O148" s="200"/>
      <c r="P148" s="209"/>
      <c r="Q148" s="213"/>
      <c r="R148" s="200"/>
      <c r="S148" s="200"/>
      <c r="T148" s="200"/>
      <c r="U148" s="200"/>
      <c r="V148" s="200"/>
      <c r="W148" s="200"/>
      <c r="X148" s="200"/>
      <c r="Y148" s="200"/>
      <c r="Z148" s="200"/>
      <c r="AA148" s="200"/>
      <c r="AB148" s="200"/>
      <c r="AC148" s="200"/>
      <c r="AD148" s="200"/>
      <c r="AE148" s="209"/>
      <c r="AF148" s="210" t="s">
        <v>33</v>
      </c>
      <c r="AG148" s="211"/>
      <c r="AH148" s="212" t="s">
        <v>23</v>
      </c>
      <c r="AI148" s="212"/>
      <c r="AJ148" s="212"/>
      <c r="AK148" s="212"/>
      <c r="AL148" s="212"/>
      <c r="AM148" s="212"/>
      <c r="AN148" s="212"/>
      <c r="AO148" s="213" t="str">
        <f>IF(AZ148="","□","☑")</f>
        <v>□</v>
      </c>
      <c r="AP148" s="200"/>
      <c r="AQ148" s="212" t="s">
        <v>30</v>
      </c>
      <c r="AR148" s="212"/>
      <c r="AS148" s="212"/>
      <c r="AT148" s="212"/>
      <c r="AU148" s="212"/>
      <c r="AV148" s="212"/>
      <c r="AW148" s="212"/>
      <c r="AX148" s="212"/>
      <c r="AY148" s="212"/>
      <c r="AZ148" s="200" t="str">
        <f>IF(VLOOKUP(B147,無償化名簿!$A$17:$R$66,8)=0,"",VLOOKUP(B147,無償化名簿!$A$17:$R$66,8))</f>
        <v/>
      </c>
      <c r="BA148" s="200"/>
      <c r="BB148" s="200"/>
      <c r="BC148" s="200" t="s">
        <v>7</v>
      </c>
      <c r="BD148" s="200"/>
      <c r="BE148" s="20" t="s">
        <v>42</v>
      </c>
      <c r="BF148" s="226"/>
      <c r="BG148" s="205"/>
      <c r="BH148" s="205"/>
      <c r="BI148" s="205"/>
      <c r="BJ148" s="205"/>
      <c r="BK148" s="205"/>
      <c r="BL148" s="205"/>
      <c r="BM148" s="205"/>
      <c r="BN148" s="205"/>
      <c r="BO148" s="205"/>
      <c r="BP148" s="205"/>
      <c r="BQ148" s="205"/>
      <c r="BR148" s="205"/>
      <c r="BS148" s="205"/>
      <c r="BT148" s="206"/>
      <c r="BU148" s="205"/>
      <c r="BV148" s="205"/>
      <c r="BW148" s="205"/>
      <c r="BX148" s="205"/>
      <c r="BY148" s="205"/>
      <c r="BZ148" s="205"/>
      <c r="CA148" s="205"/>
      <c r="CB148" s="205"/>
      <c r="CC148" s="205"/>
      <c r="CD148" s="205"/>
      <c r="CE148" s="205"/>
      <c r="CF148" s="205"/>
      <c r="CG148" s="205"/>
      <c r="CH148" s="200"/>
      <c r="CI148" s="209"/>
      <c r="CJ148" s="1"/>
      <c r="CK148" s="200"/>
      <c r="CL148" s="200"/>
      <c r="CM148" s="200"/>
      <c r="CN148" s="1"/>
      <c r="CO148" s="200"/>
      <c r="CP148" s="200"/>
      <c r="CQ148" s="200"/>
      <c r="CR148" s="200"/>
      <c r="CS148" s="200"/>
      <c r="CT148" s="200"/>
      <c r="CU148" s="201"/>
      <c r="CV148" s="200" t="str">
        <f>IF(DG148="","□","☑")</f>
        <v>☑</v>
      </c>
      <c r="CW148" s="200"/>
      <c r="CX148" s="1" t="s">
        <v>100</v>
      </c>
      <c r="CY148" s="1"/>
      <c r="CZ148" s="1"/>
      <c r="DA148" s="1"/>
      <c r="DB148" s="1"/>
      <c r="DC148" s="1"/>
      <c r="DD148" s="1"/>
      <c r="DE148" s="1"/>
      <c r="DF148" s="1"/>
      <c r="DG148" s="200" t="b">
        <f>IF(VLOOKUP(B147,無償化名簿!$A$17:$R$66,16)=0,"",VLOOKUP(B147,無償化名簿!$A$17:$R$66,16))</f>
        <v>0</v>
      </c>
      <c r="DH148" s="200"/>
      <c r="DI148" s="200"/>
      <c r="DJ148" s="1" t="s">
        <v>101</v>
      </c>
      <c r="DK148" s="1"/>
      <c r="DL148" s="1" t="s">
        <v>102</v>
      </c>
      <c r="DM148" s="1"/>
    </row>
    <row r="149" spans="2:117">
      <c r="B149" s="217"/>
      <c r="C149" s="227"/>
      <c r="D149" s="217"/>
      <c r="E149" s="218"/>
      <c r="F149" s="218"/>
      <c r="G149" s="218"/>
      <c r="H149" s="218"/>
      <c r="I149" s="218"/>
      <c r="J149" s="218"/>
      <c r="K149" s="218"/>
      <c r="L149" s="218"/>
      <c r="M149" s="218"/>
      <c r="N149" s="218"/>
      <c r="O149" s="218"/>
      <c r="P149" s="227"/>
      <c r="Q149" s="217"/>
      <c r="R149" s="218"/>
      <c r="S149" s="218"/>
      <c r="T149" s="218"/>
      <c r="U149" s="218"/>
      <c r="V149" s="218"/>
      <c r="W149" s="218"/>
      <c r="X149" s="218"/>
      <c r="Y149" s="218"/>
      <c r="Z149" s="218"/>
      <c r="AA149" s="218"/>
      <c r="AB149" s="218"/>
      <c r="AC149" s="218"/>
      <c r="AD149" s="218"/>
      <c r="AE149" s="227"/>
      <c r="AF149" s="214" t="s">
        <v>33</v>
      </c>
      <c r="AG149" s="215"/>
      <c r="AH149" s="216" t="s">
        <v>22</v>
      </c>
      <c r="AI149" s="216"/>
      <c r="AJ149" s="216"/>
      <c r="AK149" s="216"/>
      <c r="AL149" s="216"/>
      <c r="AM149" s="216"/>
      <c r="AN149" s="216"/>
      <c r="AO149" s="213" t="str">
        <f>IF(AZ149="","□","☑")</f>
        <v>□</v>
      </c>
      <c r="AP149" s="200"/>
      <c r="AQ149" s="216" t="s">
        <v>89</v>
      </c>
      <c r="AR149" s="216"/>
      <c r="AS149" s="216"/>
      <c r="AT149" s="216"/>
      <c r="AU149" s="216"/>
      <c r="AV149" s="216"/>
      <c r="AW149" s="216"/>
      <c r="AX149" s="216"/>
      <c r="AY149" s="216"/>
      <c r="AZ149" s="218" t="str">
        <f>IF(VLOOKUP(B147,無償化名簿!$A$17:$R$66,9)=0,"",VLOOKUP(B147,無償化名簿!$A$17:$R$66,9))</f>
        <v/>
      </c>
      <c r="BA149" s="218"/>
      <c r="BB149" s="218"/>
      <c r="BC149" s="218" t="s">
        <v>7</v>
      </c>
      <c r="BD149" s="218"/>
      <c r="BE149" s="21" t="s">
        <v>42</v>
      </c>
      <c r="BF149" s="219" t="e">
        <f>MIN(BF147,BU147)</f>
        <v>#N/A</v>
      </c>
      <c r="BG149" s="220"/>
      <c r="BH149" s="220"/>
      <c r="BI149" s="220"/>
      <c r="BJ149" s="220"/>
      <c r="BK149" s="220"/>
      <c r="BL149" s="220"/>
      <c r="BM149" s="220"/>
      <c r="BN149" s="220"/>
      <c r="BO149" s="220"/>
      <c r="BP149" s="220"/>
      <c r="BQ149" s="220"/>
      <c r="BR149" s="220"/>
      <c r="BS149" s="220"/>
      <c r="BT149" s="220"/>
      <c r="BU149" s="220"/>
      <c r="BV149" s="220"/>
      <c r="BW149" s="220"/>
      <c r="BX149" s="220"/>
      <c r="BY149" s="220"/>
      <c r="BZ149" s="220"/>
      <c r="CA149" s="220"/>
      <c r="CB149" s="220"/>
      <c r="CC149" s="220"/>
      <c r="CD149" s="220"/>
      <c r="CE149" s="220"/>
      <c r="CF149" s="220"/>
      <c r="CG149" s="220"/>
      <c r="CH149" s="221" t="s">
        <v>5</v>
      </c>
      <c r="CI149" s="222"/>
      <c r="CJ149" s="1"/>
      <c r="CK149" s="200"/>
      <c r="CL149" s="200"/>
      <c r="CM149" s="200"/>
      <c r="CN149" s="1"/>
      <c r="CO149" s="200"/>
      <c r="CP149" s="200"/>
      <c r="CQ149" s="200"/>
      <c r="CR149" s="200"/>
      <c r="CS149" s="200"/>
      <c r="CT149" s="200"/>
      <c r="CU149" s="201"/>
      <c r="CV149" s="267" t="str">
        <f>IF(DG149="","□","☑")</f>
        <v>□</v>
      </c>
      <c r="CW149" s="267"/>
      <c r="CX149" s="1" t="s">
        <v>103</v>
      </c>
      <c r="CY149" s="1"/>
      <c r="CZ149" s="1"/>
      <c r="DA149" s="1"/>
      <c r="DB149" s="1"/>
      <c r="DC149" s="1"/>
      <c r="DD149" s="1"/>
      <c r="DE149" s="1"/>
      <c r="DF149" s="1"/>
      <c r="DG149" s="200" t="str">
        <f>IF(VLOOKUP(B147,無償化名簿!$A$17:$R$66,17)=0,"",VLOOKUP(B147,無償化名簿!$A$17:$R$66,17))</f>
        <v/>
      </c>
      <c r="DH149" s="200"/>
      <c r="DI149" s="200"/>
      <c r="DJ149" s="1" t="s">
        <v>101</v>
      </c>
      <c r="DK149" s="1"/>
      <c r="DL149" s="1" t="s">
        <v>102</v>
      </c>
      <c r="DM149" s="1"/>
    </row>
    <row r="150" spans="2:117">
      <c r="B150" s="224">
        <v>48</v>
      </c>
      <c r="C150" s="208"/>
      <c r="D150" s="228">
        <f>VLOOKUP(B150,無償化名簿!$A$17:$R$66,3)</f>
        <v>0</v>
      </c>
      <c r="E150" s="207"/>
      <c r="F150" s="207"/>
      <c r="G150" s="207"/>
      <c r="H150" s="207"/>
      <c r="I150" s="207"/>
      <c r="J150" s="207"/>
      <c r="K150" s="207"/>
      <c r="L150" s="207"/>
      <c r="M150" s="207"/>
      <c r="N150" s="207"/>
      <c r="O150" s="207"/>
      <c r="P150" s="208"/>
      <c r="Q150" s="224">
        <f>VLOOKUP(B150,無償化名簿!$A$17:$R$66,2)</f>
        <v>0</v>
      </c>
      <c r="R150" s="207"/>
      <c r="S150" s="207"/>
      <c r="T150" s="207"/>
      <c r="U150" s="207"/>
      <c r="V150" s="207"/>
      <c r="W150" s="207"/>
      <c r="X150" s="207"/>
      <c r="Y150" s="207"/>
      <c r="Z150" s="207"/>
      <c r="AA150" s="207"/>
      <c r="AB150" s="207"/>
      <c r="AC150" s="207"/>
      <c r="AD150" s="207"/>
      <c r="AE150" s="208"/>
      <c r="AF150" s="229" t="s">
        <v>62</v>
      </c>
      <c r="AG150" s="230"/>
      <c r="AH150" s="223" t="s">
        <v>21</v>
      </c>
      <c r="AI150" s="223"/>
      <c r="AJ150" s="223"/>
      <c r="AK150" s="223"/>
      <c r="AL150" s="223"/>
      <c r="AM150" s="223"/>
      <c r="AN150" s="223"/>
      <c r="AO150" s="224" t="str">
        <f>IF(AND(AO151="□",AO152="□"),"☑","□")</f>
        <v>☑</v>
      </c>
      <c r="AP150" s="207"/>
      <c r="AQ150" s="223" t="s">
        <v>41</v>
      </c>
      <c r="AR150" s="223"/>
      <c r="AS150" s="223"/>
      <c r="AT150" s="223"/>
      <c r="AU150" s="207"/>
      <c r="AV150" s="207"/>
      <c r="AW150" s="207"/>
      <c r="AX150" s="207"/>
      <c r="AY150" s="207"/>
      <c r="AZ150" s="207"/>
      <c r="BA150" s="207"/>
      <c r="BB150" s="207"/>
      <c r="BC150" s="207"/>
      <c r="BD150" s="207"/>
      <c r="BE150" s="208"/>
      <c r="BF150" s="225">
        <f>VLOOKUP(B150,無償化名簿!$A$17:$R$66,11)-VLOOKUP(B150,無償化名簿!$A$17:$R$66,15)</f>
        <v>0</v>
      </c>
      <c r="BG150" s="203"/>
      <c r="BH150" s="203"/>
      <c r="BI150" s="203"/>
      <c r="BJ150" s="203"/>
      <c r="BK150" s="203"/>
      <c r="BL150" s="203"/>
      <c r="BM150" s="203"/>
      <c r="BN150" s="203"/>
      <c r="BO150" s="203"/>
      <c r="BP150" s="203"/>
      <c r="BQ150" s="203"/>
      <c r="BR150" s="203"/>
      <c r="BS150" s="203" t="s">
        <v>5</v>
      </c>
      <c r="BT150" s="204"/>
      <c r="BU150" s="203" t="e">
        <f>IF(CO150&gt;7,0,IF(CV150="☑",CQ150,IF(CV151="☑",CS150,IF(CV152="☑",CU150))))</f>
        <v>#N/A</v>
      </c>
      <c r="BV150" s="203"/>
      <c r="BW150" s="203"/>
      <c r="BX150" s="203"/>
      <c r="BY150" s="203"/>
      <c r="BZ150" s="203"/>
      <c r="CA150" s="203"/>
      <c r="CB150" s="203"/>
      <c r="CC150" s="203"/>
      <c r="CD150" s="203"/>
      <c r="CE150" s="203"/>
      <c r="CF150" s="203"/>
      <c r="CG150" s="203"/>
      <c r="CH150" s="207" t="s">
        <v>5</v>
      </c>
      <c r="CI150" s="208"/>
      <c r="CJ150" s="1"/>
      <c r="CK150" s="200" t="e">
        <f>BF152</f>
        <v>#N/A</v>
      </c>
      <c r="CL150" s="200"/>
      <c r="CM150" s="200"/>
      <c r="CN150" s="1"/>
      <c r="CO150" s="200">
        <f>DATEDIF(D150,$CQ$4,"Y")</f>
        <v>0</v>
      </c>
      <c r="CP150" s="200"/>
      <c r="CQ150" s="200">
        <f>IF(CO150&lt;3,42000,37000)</f>
        <v>42000</v>
      </c>
      <c r="CR150" s="200"/>
      <c r="CS150" s="200" t="e">
        <f>ROUNDDOWN(CQ150*($CQ$205-DG151+1)/$CQ$205,-1)</f>
        <v>#N/A</v>
      </c>
      <c r="CT150" s="200"/>
      <c r="CU150" s="201" t="e">
        <f>ROUNDDOWN(CQ150*DG152/$CQ$205,-1)</f>
        <v>#VALUE!</v>
      </c>
      <c r="CV150" s="200" t="str">
        <f>IF(AND(CV151="□",CV152="□"),"☑","□")</f>
        <v>□</v>
      </c>
      <c r="CW150" s="200"/>
      <c r="CX150" s="1" t="s">
        <v>104</v>
      </c>
      <c r="CY150" s="1"/>
      <c r="CZ150" s="1"/>
      <c r="DA150" s="1"/>
      <c r="DB150" s="1"/>
      <c r="DC150" s="1"/>
      <c r="DD150" s="1"/>
      <c r="DE150" s="1"/>
      <c r="DF150" s="1"/>
      <c r="DG150" s="1"/>
      <c r="DH150" s="1"/>
      <c r="DI150" s="1"/>
      <c r="DJ150" s="1"/>
      <c r="DK150" s="1"/>
      <c r="DL150" s="1"/>
      <c r="DM150" s="1"/>
    </row>
    <row r="151" spans="2:117">
      <c r="B151" s="213"/>
      <c r="C151" s="209"/>
      <c r="D151" s="213"/>
      <c r="E151" s="200"/>
      <c r="F151" s="200"/>
      <c r="G151" s="200"/>
      <c r="H151" s="200"/>
      <c r="I151" s="200"/>
      <c r="J151" s="200"/>
      <c r="K151" s="200"/>
      <c r="L151" s="200"/>
      <c r="M151" s="200"/>
      <c r="N151" s="200"/>
      <c r="O151" s="200"/>
      <c r="P151" s="209"/>
      <c r="Q151" s="213"/>
      <c r="R151" s="200"/>
      <c r="S151" s="200"/>
      <c r="T151" s="200"/>
      <c r="U151" s="200"/>
      <c r="V151" s="200"/>
      <c r="W151" s="200"/>
      <c r="X151" s="200"/>
      <c r="Y151" s="200"/>
      <c r="Z151" s="200"/>
      <c r="AA151" s="200"/>
      <c r="AB151" s="200"/>
      <c r="AC151" s="200"/>
      <c r="AD151" s="200"/>
      <c r="AE151" s="209"/>
      <c r="AF151" s="210" t="s">
        <v>33</v>
      </c>
      <c r="AG151" s="211"/>
      <c r="AH151" s="212" t="s">
        <v>23</v>
      </c>
      <c r="AI151" s="212"/>
      <c r="AJ151" s="212"/>
      <c r="AK151" s="212"/>
      <c r="AL151" s="212"/>
      <c r="AM151" s="212"/>
      <c r="AN151" s="212"/>
      <c r="AO151" s="213" t="str">
        <f>IF(AZ151="","□","☑")</f>
        <v>□</v>
      </c>
      <c r="AP151" s="200"/>
      <c r="AQ151" s="212" t="s">
        <v>30</v>
      </c>
      <c r="AR151" s="212"/>
      <c r="AS151" s="212"/>
      <c r="AT151" s="212"/>
      <c r="AU151" s="212"/>
      <c r="AV151" s="212"/>
      <c r="AW151" s="212"/>
      <c r="AX151" s="212"/>
      <c r="AY151" s="212"/>
      <c r="AZ151" s="200" t="str">
        <f>IF(VLOOKUP(B150,無償化名簿!$A$17:$R$66,8)=0,"",VLOOKUP(B150,無償化名簿!$A$17:$R$66,8))</f>
        <v/>
      </c>
      <c r="BA151" s="200"/>
      <c r="BB151" s="200"/>
      <c r="BC151" s="200" t="s">
        <v>7</v>
      </c>
      <c r="BD151" s="200"/>
      <c r="BE151" s="20" t="s">
        <v>42</v>
      </c>
      <c r="BF151" s="226"/>
      <c r="BG151" s="205"/>
      <c r="BH151" s="205"/>
      <c r="BI151" s="205"/>
      <c r="BJ151" s="205"/>
      <c r="BK151" s="205"/>
      <c r="BL151" s="205"/>
      <c r="BM151" s="205"/>
      <c r="BN151" s="205"/>
      <c r="BO151" s="205"/>
      <c r="BP151" s="205"/>
      <c r="BQ151" s="205"/>
      <c r="BR151" s="205"/>
      <c r="BS151" s="205"/>
      <c r="BT151" s="206"/>
      <c r="BU151" s="205"/>
      <c r="BV151" s="205"/>
      <c r="BW151" s="205"/>
      <c r="BX151" s="205"/>
      <c r="BY151" s="205"/>
      <c r="BZ151" s="205"/>
      <c r="CA151" s="205"/>
      <c r="CB151" s="205"/>
      <c r="CC151" s="205"/>
      <c r="CD151" s="205"/>
      <c r="CE151" s="205"/>
      <c r="CF151" s="205"/>
      <c r="CG151" s="205"/>
      <c r="CH151" s="200"/>
      <c r="CI151" s="209"/>
      <c r="CJ151" s="1"/>
      <c r="CK151" s="200"/>
      <c r="CL151" s="200"/>
      <c r="CM151" s="200"/>
      <c r="CN151" s="1"/>
      <c r="CO151" s="200"/>
      <c r="CP151" s="200"/>
      <c r="CQ151" s="200"/>
      <c r="CR151" s="200"/>
      <c r="CS151" s="200"/>
      <c r="CT151" s="200"/>
      <c r="CU151" s="201"/>
      <c r="CV151" s="200" t="str">
        <f>IF(DG151="","□","☑")</f>
        <v>☑</v>
      </c>
      <c r="CW151" s="200"/>
      <c r="CX151" s="1" t="s">
        <v>100</v>
      </c>
      <c r="CY151" s="1"/>
      <c r="CZ151" s="1"/>
      <c r="DA151" s="1"/>
      <c r="DB151" s="1"/>
      <c r="DC151" s="1"/>
      <c r="DD151" s="1"/>
      <c r="DE151" s="1"/>
      <c r="DF151" s="1"/>
      <c r="DG151" s="200" t="b">
        <f>IF(VLOOKUP(B150,無償化名簿!$A$17:$R$66,16)=0,"",VLOOKUP(B150,無償化名簿!$A$17:$R$66,16))</f>
        <v>0</v>
      </c>
      <c r="DH151" s="200"/>
      <c r="DI151" s="200"/>
      <c r="DJ151" s="1" t="s">
        <v>101</v>
      </c>
      <c r="DK151" s="1"/>
      <c r="DL151" s="1" t="s">
        <v>102</v>
      </c>
      <c r="DM151" s="1"/>
    </row>
    <row r="152" spans="2:117">
      <c r="B152" s="217"/>
      <c r="C152" s="227"/>
      <c r="D152" s="217"/>
      <c r="E152" s="218"/>
      <c r="F152" s="218"/>
      <c r="G152" s="218"/>
      <c r="H152" s="218"/>
      <c r="I152" s="218"/>
      <c r="J152" s="218"/>
      <c r="K152" s="218"/>
      <c r="L152" s="218"/>
      <c r="M152" s="218"/>
      <c r="N152" s="218"/>
      <c r="O152" s="218"/>
      <c r="P152" s="227"/>
      <c r="Q152" s="217"/>
      <c r="R152" s="218"/>
      <c r="S152" s="218"/>
      <c r="T152" s="218"/>
      <c r="U152" s="218"/>
      <c r="V152" s="218"/>
      <c r="W152" s="218"/>
      <c r="X152" s="218"/>
      <c r="Y152" s="218"/>
      <c r="Z152" s="218"/>
      <c r="AA152" s="218"/>
      <c r="AB152" s="218"/>
      <c r="AC152" s="218"/>
      <c r="AD152" s="218"/>
      <c r="AE152" s="227"/>
      <c r="AF152" s="214" t="s">
        <v>33</v>
      </c>
      <c r="AG152" s="215"/>
      <c r="AH152" s="216" t="s">
        <v>22</v>
      </c>
      <c r="AI152" s="216"/>
      <c r="AJ152" s="216"/>
      <c r="AK152" s="216"/>
      <c r="AL152" s="216"/>
      <c r="AM152" s="216"/>
      <c r="AN152" s="216"/>
      <c r="AO152" s="217" t="str">
        <f>IF(AZ152="","□","☑")</f>
        <v>□</v>
      </c>
      <c r="AP152" s="218"/>
      <c r="AQ152" s="216" t="s">
        <v>89</v>
      </c>
      <c r="AR152" s="216"/>
      <c r="AS152" s="216"/>
      <c r="AT152" s="216"/>
      <c r="AU152" s="216"/>
      <c r="AV152" s="216"/>
      <c r="AW152" s="216"/>
      <c r="AX152" s="216"/>
      <c r="AY152" s="216"/>
      <c r="AZ152" s="218" t="str">
        <f>IF(VLOOKUP(B150,無償化名簿!$A$17:$R$66,9)=0,"",VLOOKUP(B150,無償化名簿!$A$17:$R$66,9))</f>
        <v/>
      </c>
      <c r="BA152" s="218"/>
      <c r="BB152" s="218"/>
      <c r="BC152" s="218" t="s">
        <v>7</v>
      </c>
      <c r="BD152" s="218"/>
      <c r="BE152" s="21" t="s">
        <v>42</v>
      </c>
      <c r="BF152" s="219" t="e">
        <f>MIN(BF150,BU150)</f>
        <v>#N/A</v>
      </c>
      <c r="BG152" s="220"/>
      <c r="BH152" s="220"/>
      <c r="BI152" s="220"/>
      <c r="BJ152" s="220"/>
      <c r="BK152" s="220"/>
      <c r="BL152" s="220"/>
      <c r="BM152" s="220"/>
      <c r="BN152" s="220"/>
      <c r="BO152" s="220"/>
      <c r="BP152" s="220"/>
      <c r="BQ152" s="220"/>
      <c r="BR152" s="220"/>
      <c r="BS152" s="220"/>
      <c r="BT152" s="220"/>
      <c r="BU152" s="220"/>
      <c r="BV152" s="220"/>
      <c r="BW152" s="220"/>
      <c r="BX152" s="220"/>
      <c r="BY152" s="220"/>
      <c r="BZ152" s="220"/>
      <c r="CA152" s="220"/>
      <c r="CB152" s="220"/>
      <c r="CC152" s="220"/>
      <c r="CD152" s="220"/>
      <c r="CE152" s="220"/>
      <c r="CF152" s="220"/>
      <c r="CG152" s="220"/>
      <c r="CH152" s="221" t="s">
        <v>5</v>
      </c>
      <c r="CI152" s="222"/>
      <c r="CJ152" s="1"/>
      <c r="CK152" s="200"/>
      <c r="CL152" s="200"/>
      <c r="CM152" s="200"/>
      <c r="CN152" s="1"/>
      <c r="CO152" s="200"/>
      <c r="CP152" s="200"/>
      <c r="CQ152" s="200"/>
      <c r="CR152" s="200"/>
      <c r="CS152" s="200"/>
      <c r="CT152" s="200"/>
      <c r="CU152" s="201"/>
      <c r="CV152" s="267" t="str">
        <f>IF(DG152="","□","☑")</f>
        <v>□</v>
      </c>
      <c r="CW152" s="267"/>
      <c r="CX152" s="1" t="s">
        <v>103</v>
      </c>
      <c r="CY152" s="1"/>
      <c r="CZ152" s="1"/>
      <c r="DA152" s="1"/>
      <c r="DB152" s="1"/>
      <c r="DC152" s="1"/>
      <c r="DD152" s="1"/>
      <c r="DE152" s="1"/>
      <c r="DF152" s="1"/>
      <c r="DG152" s="200" t="str">
        <f>IF(VLOOKUP(B150,無償化名簿!$A$17:$R$66,17)=0,"",VLOOKUP(B150,無償化名簿!$A$17:$R$66,17))</f>
        <v/>
      </c>
      <c r="DH152" s="200"/>
      <c r="DI152" s="200"/>
      <c r="DJ152" s="1" t="s">
        <v>101</v>
      </c>
      <c r="DK152" s="1"/>
      <c r="DL152" s="1" t="s">
        <v>102</v>
      </c>
      <c r="DM152" s="1"/>
    </row>
    <row r="153" spans="2:117">
      <c r="B153" s="224">
        <v>49</v>
      </c>
      <c r="C153" s="208"/>
      <c r="D153" s="228">
        <f>VLOOKUP(B153,無償化名簿!$A$17:$R$66,3)</f>
        <v>0</v>
      </c>
      <c r="E153" s="207"/>
      <c r="F153" s="207"/>
      <c r="G153" s="207"/>
      <c r="H153" s="207"/>
      <c r="I153" s="207"/>
      <c r="J153" s="207"/>
      <c r="K153" s="207"/>
      <c r="L153" s="207"/>
      <c r="M153" s="207"/>
      <c r="N153" s="207"/>
      <c r="O153" s="207"/>
      <c r="P153" s="208"/>
      <c r="Q153" s="224">
        <f>VLOOKUP(B153,無償化名簿!$A$17:$R$66,2)</f>
        <v>0</v>
      </c>
      <c r="R153" s="207"/>
      <c r="S153" s="207"/>
      <c r="T153" s="207"/>
      <c r="U153" s="207"/>
      <c r="V153" s="207"/>
      <c r="W153" s="207"/>
      <c r="X153" s="207"/>
      <c r="Y153" s="207"/>
      <c r="Z153" s="207"/>
      <c r="AA153" s="207"/>
      <c r="AB153" s="207"/>
      <c r="AC153" s="207"/>
      <c r="AD153" s="207"/>
      <c r="AE153" s="208"/>
      <c r="AF153" s="229" t="s">
        <v>86</v>
      </c>
      <c r="AG153" s="230"/>
      <c r="AH153" s="223" t="s">
        <v>21</v>
      </c>
      <c r="AI153" s="223"/>
      <c r="AJ153" s="223"/>
      <c r="AK153" s="223"/>
      <c r="AL153" s="223"/>
      <c r="AM153" s="223"/>
      <c r="AN153" s="223"/>
      <c r="AO153" s="224" t="str">
        <f>IF(AND(AO154="□",AO155="□"),"☑","□")</f>
        <v>☑</v>
      </c>
      <c r="AP153" s="207"/>
      <c r="AQ153" s="223" t="s">
        <v>41</v>
      </c>
      <c r="AR153" s="223"/>
      <c r="AS153" s="223"/>
      <c r="AT153" s="223"/>
      <c r="AU153" s="207"/>
      <c r="AV153" s="207"/>
      <c r="AW153" s="207"/>
      <c r="AX153" s="207"/>
      <c r="AY153" s="207"/>
      <c r="AZ153" s="207"/>
      <c r="BA153" s="207"/>
      <c r="BB153" s="207"/>
      <c r="BC153" s="207"/>
      <c r="BD153" s="207"/>
      <c r="BE153" s="208"/>
      <c r="BF153" s="225">
        <f>VLOOKUP(B153,無償化名簿!$A$17:$R$66,11)-VLOOKUP(B153,無償化名簿!$A$17:$R$66,15)</f>
        <v>0</v>
      </c>
      <c r="BG153" s="203"/>
      <c r="BH153" s="203"/>
      <c r="BI153" s="203"/>
      <c r="BJ153" s="203"/>
      <c r="BK153" s="203"/>
      <c r="BL153" s="203"/>
      <c r="BM153" s="203"/>
      <c r="BN153" s="203"/>
      <c r="BO153" s="203"/>
      <c r="BP153" s="203"/>
      <c r="BQ153" s="203"/>
      <c r="BR153" s="203"/>
      <c r="BS153" s="203" t="s">
        <v>5</v>
      </c>
      <c r="BT153" s="204"/>
      <c r="BU153" s="203" t="e">
        <f>IF(CO153&gt;7,0,IF(CV153="☑",CQ153,IF(CV154="☑",CS153,IF(CV155="☑",CU153))))</f>
        <v>#N/A</v>
      </c>
      <c r="BV153" s="203"/>
      <c r="BW153" s="203"/>
      <c r="BX153" s="203"/>
      <c r="BY153" s="203"/>
      <c r="BZ153" s="203"/>
      <c r="CA153" s="203"/>
      <c r="CB153" s="203"/>
      <c r="CC153" s="203"/>
      <c r="CD153" s="203"/>
      <c r="CE153" s="203"/>
      <c r="CF153" s="203"/>
      <c r="CG153" s="203"/>
      <c r="CH153" s="207" t="s">
        <v>5</v>
      </c>
      <c r="CI153" s="208"/>
      <c r="CJ153" s="1"/>
      <c r="CK153" s="200" t="e">
        <f>BF155</f>
        <v>#N/A</v>
      </c>
      <c r="CL153" s="200"/>
      <c r="CM153" s="200"/>
      <c r="CN153" s="1"/>
      <c r="CO153" s="200">
        <f>DATEDIF(D153,$CQ$4,"Y")</f>
        <v>0</v>
      </c>
      <c r="CP153" s="200"/>
      <c r="CQ153" s="200">
        <f>IF(CO153&lt;3,42000,37000)</f>
        <v>42000</v>
      </c>
      <c r="CR153" s="200"/>
      <c r="CS153" s="200" t="e">
        <f>ROUNDDOWN(CQ153*($CQ$205-DG154+1)/$CQ$205,-1)</f>
        <v>#N/A</v>
      </c>
      <c r="CT153" s="200"/>
      <c r="CU153" s="201" t="e">
        <f>ROUNDDOWN(CQ153*DG155/$CQ$205,-1)</f>
        <v>#VALUE!</v>
      </c>
      <c r="CV153" s="200" t="str">
        <f>IF(AND(CV154="□",CV155="□"),"☑","□")</f>
        <v>□</v>
      </c>
      <c r="CW153" s="200"/>
      <c r="CX153" s="1" t="s">
        <v>104</v>
      </c>
      <c r="CY153" s="1"/>
      <c r="CZ153" s="1"/>
      <c r="DA153" s="1"/>
      <c r="DB153" s="1"/>
      <c r="DC153" s="1"/>
      <c r="DD153" s="1"/>
      <c r="DE153" s="1"/>
      <c r="DF153" s="1"/>
      <c r="DG153" s="1"/>
      <c r="DH153" s="1"/>
      <c r="DI153" s="1"/>
      <c r="DJ153" s="1"/>
      <c r="DK153" s="1"/>
      <c r="DL153" s="1"/>
      <c r="DM153" s="1"/>
    </row>
    <row r="154" spans="2:117">
      <c r="B154" s="213"/>
      <c r="C154" s="209"/>
      <c r="D154" s="213"/>
      <c r="E154" s="200"/>
      <c r="F154" s="200"/>
      <c r="G154" s="200"/>
      <c r="H154" s="200"/>
      <c r="I154" s="200"/>
      <c r="J154" s="200"/>
      <c r="K154" s="200"/>
      <c r="L154" s="200"/>
      <c r="M154" s="200"/>
      <c r="N154" s="200"/>
      <c r="O154" s="200"/>
      <c r="P154" s="209"/>
      <c r="Q154" s="213"/>
      <c r="R154" s="200"/>
      <c r="S154" s="200"/>
      <c r="T154" s="200"/>
      <c r="U154" s="200"/>
      <c r="V154" s="200"/>
      <c r="W154" s="200"/>
      <c r="X154" s="200"/>
      <c r="Y154" s="200"/>
      <c r="Z154" s="200"/>
      <c r="AA154" s="200"/>
      <c r="AB154" s="200"/>
      <c r="AC154" s="200"/>
      <c r="AD154" s="200"/>
      <c r="AE154" s="209"/>
      <c r="AF154" s="210" t="s">
        <v>87</v>
      </c>
      <c r="AG154" s="211"/>
      <c r="AH154" s="212" t="s">
        <v>23</v>
      </c>
      <c r="AI154" s="212"/>
      <c r="AJ154" s="212"/>
      <c r="AK154" s="212"/>
      <c r="AL154" s="212"/>
      <c r="AM154" s="212"/>
      <c r="AN154" s="212"/>
      <c r="AO154" s="213" t="str">
        <f>IF(AZ154="","□","☑")</f>
        <v>□</v>
      </c>
      <c r="AP154" s="200"/>
      <c r="AQ154" s="212" t="s">
        <v>30</v>
      </c>
      <c r="AR154" s="212"/>
      <c r="AS154" s="212"/>
      <c r="AT154" s="212"/>
      <c r="AU154" s="212"/>
      <c r="AV154" s="212"/>
      <c r="AW154" s="212"/>
      <c r="AX154" s="212"/>
      <c r="AY154" s="212"/>
      <c r="AZ154" s="200" t="str">
        <f>IF(VLOOKUP(B153,無償化名簿!$A$17:$R$66,8)=0,"",VLOOKUP(B153,無償化名簿!$A$17:$R$66,8))</f>
        <v/>
      </c>
      <c r="BA154" s="200"/>
      <c r="BB154" s="200"/>
      <c r="BC154" s="200" t="s">
        <v>7</v>
      </c>
      <c r="BD154" s="200"/>
      <c r="BE154" s="20" t="s">
        <v>42</v>
      </c>
      <c r="BF154" s="226"/>
      <c r="BG154" s="205"/>
      <c r="BH154" s="205"/>
      <c r="BI154" s="205"/>
      <c r="BJ154" s="205"/>
      <c r="BK154" s="205"/>
      <c r="BL154" s="205"/>
      <c r="BM154" s="205"/>
      <c r="BN154" s="205"/>
      <c r="BO154" s="205"/>
      <c r="BP154" s="205"/>
      <c r="BQ154" s="205"/>
      <c r="BR154" s="205"/>
      <c r="BS154" s="205"/>
      <c r="BT154" s="206"/>
      <c r="BU154" s="205"/>
      <c r="BV154" s="205"/>
      <c r="BW154" s="205"/>
      <c r="BX154" s="205"/>
      <c r="BY154" s="205"/>
      <c r="BZ154" s="205"/>
      <c r="CA154" s="205"/>
      <c r="CB154" s="205"/>
      <c r="CC154" s="205"/>
      <c r="CD154" s="205"/>
      <c r="CE154" s="205"/>
      <c r="CF154" s="205"/>
      <c r="CG154" s="205"/>
      <c r="CH154" s="200"/>
      <c r="CI154" s="209"/>
      <c r="CJ154" s="1"/>
      <c r="CK154" s="200"/>
      <c r="CL154" s="200"/>
      <c r="CM154" s="200"/>
      <c r="CN154" s="1"/>
      <c r="CO154" s="200"/>
      <c r="CP154" s="200"/>
      <c r="CQ154" s="200"/>
      <c r="CR154" s="200"/>
      <c r="CS154" s="200"/>
      <c r="CT154" s="200"/>
      <c r="CU154" s="201"/>
      <c r="CV154" s="200" t="str">
        <f>IF(DG154="","□","☑")</f>
        <v>☑</v>
      </c>
      <c r="CW154" s="200"/>
      <c r="CX154" s="1" t="s">
        <v>100</v>
      </c>
      <c r="CY154" s="1"/>
      <c r="CZ154" s="1"/>
      <c r="DA154" s="1"/>
      <c r="DB154" s="1"/>
      <c r="DC154" s="1"/>
      <c r="DD154" s="1"/>
      <c r="DE154" s="1"/>
      <c r="DF154" s="1"/>
      <c r="DG154" s="200" t="b">
        <f>IF(VLOOKUP(B153,無償化名簿!$A$17:$R$66,16)=0,"",VLOOKUP(B153,無償化名簿!$A$17:$R$66,16))</f>
        <v>0</v>
      </c>
      <c r="DH154" s="200"/>
      <c r="DI154" s="200"/>
      <c r="DJ154" s="1" t="s">
        <v>101</v>
      </c>
      <c r="DK154" s="1"/>
      <c r="DL154" s="1" t="s">
        <v>102</v>
      </c>
      <c r="DM154" s="1"/>
    </row>
    <row r="155" spans="2:117">
      <c r="B155" s="217"/>
      <c r="C155" s="227"/>
      <c r="D155" s="217"/>
      <c r="E155" s="218"/>
      <c r="F155" s="218"/>
      <c r="G155" s="218"/>
      <c r="H155" s="218"/>
      <c r="I155" s="218"/>
      <c r="J155" s="218"/>
      <c r="K155" s="218"/>
      <c r="L155" s="218"/>
      <c r="M155" s="218"/>
      <c r="N155" s="218"/>
      <c r="O155" s="218"/>
      <c r="P155" s="227"/>
      <c r="Q155" s="217"/>
      <c r="R155" s="218"/>
      <c r="S155" s="218"/>
      <c r="T155" s="218"/>
      <c r="U155" s="218"/>
      <c r="V155" s="218"/>
      <c r="W155" s="218"/>
      <c r="X155" s="218"/>
      <c r="Y155" s="218"/>
      <c r="Z155" s="218"/>
      <c r="AA155" s="218"/>
      <c r="AB155" s="218"/>
      <c r="AC155" s="218"/>
      <c r="AD155" s="218"/>
      <c r="AE155" s="227"/>
      <c r="AF155" s="214" t="s">
        <v>33</v>
      </c>
      <c r="AG155" s="215"/>
      <c r="AH155" s="216" t="s">
        <v>22</v>
      </c>
      <c r="AI155" s="216"/>
      <c r="AJ155" s="216"/>
      <c r="AK155" s="216"/>
      <c r="AL155" s="216"/>
      <c r="AM155" s="216"/>
      <c r="AN155" s="216"/>
      <c r="AO155" s="213" t="str">
        <f>IF(AZ155="","□","☑")</f>
        <v>□</v>
      </c>
      <c r="AP155" s="200"/>
      <c r="AQ155" s="216" t="s">
        <v>89</v>
      </c>
      <c r="AR155" s="216"/>
      <c r="AS155" s="216"/>
      <c r="AT155" s="216"/>
      <c r="AU155" s="216"/>
      <c r="AV155" s="216"/>
      <c r="AW155" s="216"/>
      <c r="AX155" s="216"/>
      <c r="AY155" s="216"/>
      <c r="AZ155" s="218" t="str">
        <f>IF(VLOOKUP(B153,無償化名簿!$A$17:$R$66,9)=0,"",VLOOKUP(B153,無償化名簿!$A$17:$R$66,9))</f>
        <v/>
      </c>
      <c r="BA155" s="218"/>
      <c r="BB155" s="218"/>
      <c r="BC155" s="218" t="s">
        <v>7</v>
      </c>
      <c r="BD155" s="218"/>
      <c r="BE155" s="21" t="s">
        <v>42</v>
      </c>
      <c r="BF155" s="219" t="e">
        <f>MIN(BF153,BU153)</f>
        <v>#N/A</v>
      </c>
      <c r="BG155" s="220"/>
      <c r="BH155" s="220"/>
      <c r="BI155" s="220"/>
      <c r="BJ155" s="220"/>
      <c r="BK155" s="220"/>
      <c r="BL155" s="220"/>
      <c r="BM155" s="220"/>
      <c r="BN155" s="220"/>
      <c r="BO155" s="220"/>
      <c r="BP155" s="220"/>
      <c r="BQ155" s="220"/>
      <c r="BR155" s="220"/>
      <c r="BS155" s="220"/>
      <c r="BT155" s="220"/>
      <c r="BU155" s="220"/>
      <c r="BV155" s="220"/>
      <c r="BW155" s="220"/>
      <c r="BX155" s="220"/>
      <c r="BY155" s="220"/>
      <c r="BZ155" s="220"/>
      <c r="CA155" s="220"/>
      <c r="CB155" s="220"/>
      <c r="CC155" s="220"/>
      <c r="CD155" s="220"/>
      <c r="CE155" s="220"/>
      <c r="CF155" s="220"/>
      <c r="CG155" s="220"/>
      <c r="CH155" s="221" t="s">
        <v>5</v>
      </c>
      <c r="CI155" s="222"/>
      <c r="CJ155" s="1"/>
      <c r="CK155" s="200"/>
      <c r="CL155" s="200"/>
      <c r="CM155" s="200"/>
      <c r="CN155" s="1"/>
      <c r="CO155" s="200"/>
      <c r="CP155" s="200"/>
      <c r="CQ155" s="200"/>
      <c r="CR155" s="200"/>
      <c r="CS155" s="200"/>
      <c r="CT155" s="200"/>
      <c r="CU155" s="201"/>
      <c r="CV155" s="267" t="str">
        <f>IF(DG155="","□","☑")</f>
        <v>□</v>
      </c>
      <c r="CW155" s="267"/>
      <c r="CX155" s="1" t="s">
        <v>103</v>
      </c>
      <c r="CY155" s="1"/>
      <c r="CZ155" s="1"/>
      <c r="DA155" s="1"/>
      <c r="DB155" s="1"/>
      <c r="DC155" s="1"/>
      <c r="DD155" s="1"/>
      <c r="DE155" s="1"/>
      <c r="DF155" s="1"/>
      <c r="DG155" s="200" t="str">
        <f>IF(VLOOKUP(B153,無償化名簿!$A$17:$R$66,17)=0,"",VLOOKUP(B153,無償化名簿!$A$17:$R$66,17))</f>
        <v/>
      </c>
      <c r="DH155" s="200"/>
      <c r="DI155" s="200"/>
      <c r="DJ155" s="1" t="s">
        <v>101</v>
      </c>
      <c r="DK155" s="1"/>
      <c r="DL155" s="1" t="s">
        <v>102</v>
      </c>
      <c r="DM155" s="1"/>
    </row>
    <row r="156" spans="2:117">
      <c r="B156" s="224">
        <v>50</v>
      </c>
      <c r="C156" s="208"/>
      <c r="D156" s="228">
        <f>VLOOKUP(B156,無償化名簿!$A$17:$R$66,3)</f>
        <v>0</v>
      </c>
      <c r="E156" s="207"/>
      <c r="F156" s="207"/>
      <c r="G156" s="207"/>
      <c r="H156" s="207"/>
      <c r="I156" s="207"/>
      <c r="J156" s="207"/>
      <c r="K156" s="207"/>
      <c r="L156" s="207"/>
      <c r="M156" s="207"/>
      <c r="N156" s="207"/>
      <c r="O156" s="207"/>
      <c r="P156" s="208"/>
      <c r="Q156" s="224">
        <f>VLOOKUP(B156,無償化名簿!$A$17:$R$66,2)</f>
        <v>0</v>
      </c>
      <c r="R156" s="207"/>
      <c r="S156" s="207"/>
      <c r="T156" s="207"/>
      <c r="U156" s="207"/>
      <c r="V156" s="207"/>
      <c r="W156" s="207"/>
      <c r="X156" s="207"/>
      <c r="Y156" s="207"/>
      <c r="Z156" s="207"/>
      <c r="AA156" s="207"/>
      <c r="AB156" s="207"/>
      <c r="AC156" s="207"/>
      <c r="AD156" s="207"/>
      <c r="AE156" s="208"/>
      <c r="AF156" s="229" t="s">
        <v>62</v>
      </c>
      <c r="AG156" s="230"/>
      <c r="AH156" s="223" t="s">
        <v>21</v>
      </c>
      <c r="AI156" s="223"/>
      <c r="AJ156" s="223"/>
      <c r="AK156" s="223"/>
      <c r="AL156" s="223"/>
      <c r="AM156" s="223"/>
      <c r="AN156" s="223"/>
      <c r="AO156" s="224" t="str">
        <f>IF(AND(AO157="□",AO158="□"),"☑","□")</f>
        <v>☑</v>
      </c>
      <c r="AP156" s="207"/>
      <c r="AQ156" s="223" t="s">
        <v>41</v>
      </c>
      <c r="AR156" s="223"/>
      <c r="AS156" s="223"/>
      <c r="AT156" s="223"/>
      <c r="AU156" s="207"/>
      <c r="AV156" s="207"/>
      <c r="AW156" s="207"/>
      <c r="AX156" s="207"/>
      <c r="AY156" s="207"/>
      <c r="AZ156" s="207"/>
      <c r="BA156" s="207"/>
      <c r="BB156" s="207"/>
      <c r="BC156" s="207"/>
      <c r="BD156" s="207"/>
      <c r="BE156" s="208"/>
      <c r="BF156" s="225">
        <f>VLOOKUP(B156,無償化名簿!$A$17:$R$66,11)-VLOOKUP(B156,無償化名簿!$A$17:$R$66,15)</f>
        <v>0</v>
      </c>
      <c r="BG156" s="203"/>
      <c r="BH156" s="203"/>
      <c r="BI156" s="203"/>
      <c r="BJ156" s="203"/>
      <c r="BK156" s="203"/>
      <c r="BL156" s="203"/>
      <c r="BM156" s="203"/>
      <c r="BN156" s="203"/>
      <c r="BO156" s="203"/>
      <c r="BP156" s="203"/>
      <c r="BQ156" s="203"/>
      <c r="BR156" s="203"/>
      <c r="BS156" s="203" t="s">
        <v>5</v>
      </c>
      <c r="BT156" s="204"/>
      <c r="BU156" s="203" t="e">
        <f>IF(CO156&gt;7,0,IF(CV156="☑",CQ156,IF(CV157="☑",CS156,IF(CV158="☑",CU156))))</f>
        <v>#N/A</v>
      </c>
      <c r="BV156" s="203"/>
      <c r="BW156" s="203"/>
      <c r="BX156" s="203"/>
      <c r="BY156" s="203"/>
      <c r="BZ156" s="203"/>
      <c r="CA156" s="203"/>
      <c r="CB156" s="203"/>
      <c r="CC156" s="203"/>
      <c r="CD156" s="203"/>
      <c r="CE156" s="203"/>
      <c r="CF156" s="203"/>
      <c r="CG156" s="203"/>
      <c r="CH156" s="207" t="s">
        <v>5</v>
      </c>
      <c r="CI156" s="208"/>
      <c r="CJ156" s="1"/>
      <c r="CK156" s="200" t="e">
        <f>BF158</f>
        <v>#N/A</v>
      </c>
      <c r="CL156" s="200"/>
      <c r="CM156" s="200"/>
      <c r="CN156" s="1"/>
      <c r="CO156" s="200">
        <f>DATEDIF(D156,$CQ$4,"Y")</f>
        <v>0</v>
      </c>
      <c r="CP156" s="200"/>
      <c r="CQ156" s="200">
        <f>IF(CO156&lt;3,42000,37000)</f>
        <v>42000</v>
      </c>
      <c r="CR156" s="200"/>
      <c r="CS156" s="200" t="e">
        <f>ROUNDDOWN(CQ156*($CQ$205-DG157+1)/$CQ$205,-1)</f>
        <v>#N/A</v>
      </c>
      <c r="CT156" s="200"/>
      <c r="CU156" s="201" t="e">
        <f>ROUNDDOWN(CQ156*DG158/$CQ$205,-1)</f>
        <v>#VALUE!</v>
      </c>
      <c r="CV156" s="200" t="str">
        <f>IF(AND(CV157="□",CV158="□"),"☑","□")</f>
        <v>□</v>
      </c>
      <c r="CW156" s="200"/>
      <c r="CX156" s="1" t="s">
        <v>104</v>
      </c>
      <c r="CY156" s="1"/>
      <c r="CZ156" s="1"/>
      <c r="DA156" s="1"/>
      <c r="DB156" s="1"/>
      <c r="DC156" s="1"/>
      <c r="DD156" s="1"/>
      <c r="DE156" s="1"/>
      <c r="DF156" s="1"/>
      <c r="DG156" s="1"/>
      <c r="DH156" s="1"/>
      <c r="DI156" s="1"/>
      <c r="DJ156" s="1"/>
      <c r="DK156" s="1"/>
      <c r="DL156" s="1"/>
      <c r="DM156" s="1"/>
    </row>
    <row r="157" spans="2:117">
      <c r="B157" s="213"/>
      <c r="C157" s="209"/>
      <c r="D157" s="213"/>
      <c r="E157" s="200"/>
      <c r="F157" s="200"/>
      <c r="G157" s="200"/>
      <c r="H157" s="200"/>
      <c r="I157" s="200"/>
      <c r="J157" s="200"/>
      <c r="K157" s="200"/>
      <c r="L157" s="200"/>
      <c r="M157" s="200"/>
      <c r="N157" s="200"/>
      <c r="O157" s="200"/>
      <c r="P157" s="209"/>
      <c r="Q157" s="213"/>
      <c r="R157" s="200"/>
      <c r="S157" s="200"/>
      <c r="T157" s="200"/>
      <c r="U157" s="200"/>
      <c r="V157" s="200"/>
      <c r="W157" s="200"/>
      <c r="X157" s="200"/>
      <c r="Y157" s="200"/>
      <c r="Z157" s="200"/>
      <c r="AA157" s="200"/>
      <c r="AB157" s="200"/>
      <c r="AC157" s="200"/>
      <c r="AD157" s="200"/>
      <c r="AE157" s="209"/>
      <c r="AF157" s="210" t="s">
        <v>33</v>
      </c>
      <c r="AG157" s="211"/>
      <c r="AH157" s="212" t="s">
        <v>23</v>
      </c>
      <c r="AI157" s="212"/>
      <c r="AJ157" s="212"/>
      <c r="AK157" s="212"/>
      <c r="AL157" s="212"/>
      <c r="AM157" s="212"/>
      <c r="AN157" s="212"/>
      <c r="AO157" s="213" t="str">
        <f>IF(AZ157="","□","☑")</f>
        <v>□</v>
      </c>
      <c r="AP157" s="200"/>
      <c r="AQ157" s="212" t="s">
        <v>30</v>
      </c>
      <c r="AR157" s="212"/>
      <c r="AS157" s="212"/>
      <c r="AT157" s="212"/>
      <c r="AU157" s="212"/>
      <c r="AV157" s="212"/>
      <c r="AW157" s="212"/>
      <c r="AX157" s="212"/>
      <c r="AY157" s="212"/>
      <c r="AZ157" s="200" t="str">
        <f>IF(VLOOKUP(B156,無償化名簿!$A$17:$R$66,8)=0,"",VLOOKUP(B156,無償化名簿!$A$17:$R$66,8))</f>
        <v/>
      </c>
      <c r="BA157" s="200"/>
      <c r="BB157" s="200"/>
      <c r="BC157" s="200" t="s">
        <v>7</v>
      </c>
      <c r="BD157" s="200"/>
      <c r="BE157" s="20" t="s">
        <v>42</v>
      </c>
      <c r="BF157" s="226"/>
      <c r="BG157" s="205"/>
      <c r="BH157" s="205"/>
      <c r="BI157" s="205"/>
      <c r="BJ157" s="205"/>
      <c r="BK157" s="205"/>
      <c r="BL157" s="205"/>
      <c r="BM157" s="205"/>
      <c r="BN157" s="205"/>
      <c r="BO157" s="205"/>
      <c r="BP157" s="205"/>
      <c r="BQ157" s="205"/>
      <c r="BR157" s="205"/>
      <c r="BS157" s="205"/>
      <c r="BT157" s="206"/>
      <c r="BU157" s="205"/>
      <c r="BV157" s="205"/>
      <c r="BW157" s="205"/>
      <c r="BX157" s="205"/>
      <c r="BY157" s="205"/>
      <c r="BZ157" s="205"/>
      <c r="CA157" s="205"/>
      <c r="CB157" s="205"/>
      <c r="CC157" s="205"/>
      <c r="CD157" s="205"/>
      <c r="CE157" s="205"/>
      <c r="CF157" s="205"/>
      <c r="CG157" s="205"/>
      <c r="CH157" s="200"/>
      <c r="CI157" s="209"/>
      <c r="CJ157" s="1"/>
      <c r="CK157" s="200"/>
      <c r="CL157" s="200"/>
      <c r="CM157" s="200"/>
      <c r="CN157" s="1"/>
      <c r="CO157" s="200"/>
      <c r="CP157" s="200"/>
      <c r="CQ157" s="200"/>
      <c r="CR157" s="200"/>
      <c r="CS157" s="200"/>
      <c r="CT157" s="200"/>
      <c r="CU157" s="201"/>
      <c r="CV157" s="200" t="str">
        <f>IF(DG157="","□","☑")</f>
        <v>☑</v>
      </c>
      <c r="CW157" s="200"/>
      <c r="CX157" s="1" t="s">
        <v>100</v>
      </c>
      <c r="CY157" s="1"/>
      <c r="CZ157" s="1"/>
      <c r="DA157" s="1"/>
      <c r="DB157" s="1"/>
      <c r="DC157" s="1"/>
      <c r="DD157" s="1"/>
      <c r="DE157" s="1"/>
      <c r="DF157" s="1"/>
      <c r="DG157" s="200" t="b">
        <f>IF(VLOOKUP(B156,無償化名簿!$A$17:$R$66,16)=0,"",VLOOKUP(B156,無償化名簿!$A$17:$R$66,16))</f>
        <v>0</v>
      </c>
      <c r="DH157" s="200"/>
      <c r="DI157" s="200"/>
      <c r="DJ157" s="1" t="s">
        <v>101</v>
      </c>
      <c r="DK157" s="1"/>
      <c r="DL157" s="1" t="s">
        <v>102</v>
      </c>
      <c r="DM157" s="1"/>
    </row>
    <row r="158" spans="2:117">
      <c r="B158" s="217"/>
      <c r="C158" s="227"/>
      <c r="D158" s="217"/>
      <c r="E158" s="218"/>
      <c r="F158" s="218"/>
      <c r="G158" s="218"/>
      <c r="H158" s="218"/>
      <c r="I158" s="218"/>
      <c r="J158" s="218"/>
      <c r="K158" s="218"/>
      <c r="L158" s="218"/>
      <c r="M158" s="218"/>
      <c r="N158" s="218"/>
      <c r="O158" s="218"/>
      <c r="P158" s="227"/>
      <c r="Q158" s="217"/>
      <c r="R158" s="218"/>
      <c r="S158" s="218"/>
      <c r="T158" s="218"/>
      <c r="U158" s="218"/>
      <c r="V158" s="218"/>
      <c r="W158" s="218"/>
      <c r="X158" s="218"/>
      <c r="Y158" s="218"/>
      <c r="Z158" s="218"/>
      <c r="AA158" s="218"/>
      <c r="AB158" s="218"/>
      <c r="AC158" s="218"/>
      <c r="AD158" s="218"/>
      <c r="AE158" s="227"/>
      <c r="AF158" s="214" t="s">
        <v>33</v>
      </c>
      <c r="AG158" s="215"/>
      <c r="AH158" s="216" t="s">
        <v>22</v>
      </c>
      <c r="AI158" s="216"/>
      <c r="AJ158" s="216"/>
      <c r="AK158" s="216"/>
      <c r="AL158" s="216"/>
      <c r="AM158" s="216"/>
      <c r="AN158" s="216"/>
      <c r="AO158" s="213" t="str">
        <f>IF(AZ158="","□","☑")</f>
        <v>□</v>
      </c>
      <c r="AP158" s="200"/>
      <c r="AQ158" s="216" t="s">
        <v>89</v>
      </c>
      <c r="AR158" s="216"/>
      <c r="AS158" s="216"/>
      <c r="AT158" s="216"/>
      <c r="AU158" s="216"/>
      <c r="AV158" s="216"/>
      <c r="AW158" s="216"/>
      <c r="AX158" s="216"/>
      <c r="AY158" s="216"/>
      <c r="AZ158" s="218" t="str">
        <f>IF(VLOOKUP(B156,無償化名簿!$A$17:$R$66,9)=0,"",VLOOKUP(B156,無償化名簿!$A$17:$R$66,9))</f>
        <v/>
      </c>
      <c r="BA158" s="218"/>
      <c r="BB158" s="218"/>
      <c r="BC158" s="218" t="s">
        <v>7</v>
      </c>
      <c r="BD158" s="218"/>
      <c r="BE158" s="21" t="s">
        <v>42</v>
      </c>
      <c r="BF158" s="219" t="e">
        <f>MIN(BF156,BU156)</f>
        <v>#N/A</v>
      </c>
      <c r="BG158" s="220"/>
      <c r="BH158" s="220"/>
      <c r="BI158" s="220"/>
      <c r="BJ158" s="220"/>
      <c r="BK158" s="220"/>
      <c r="BL158" s="220"/>
      <c r="BM158" s="220"/>
      <c r="BN158" s="220"/>
      <c r="BO158" s="220"/>
      <c r="BP158" s="220"/>
      <c r="BQ158" s="220"/>
      <c r="BR158" s="220"/>
      <c r="BS158" s="220"/>
      <c r="BT158" s="220"/>
      <c r="BU158" s="220"/>
      <c r="BV158" s="220"/>
      <c r="BW158" s="220"/>
      <c r="BX158" s="220"/>
      <c r="BY158" s="220"/>
      <c r="BZ158" s="220"/>
      <c r="CA158" s="220"/>
      <c r="CB158" s="220"/>
      <c r="CC158" s="220"/>
      <c r="CD158" s="220"/>
      <c r="CE158" s="220"/>
      <c r="CF158" s="220"/>
      <c r="CG158" s="220"/>
      <c r="CH158" s="221" t="s">
        <v>5</v>
      </c>
      <c r="CI158" s="222"/>
      <c r="CJ158" s="1"/>
      <c r="CK158" s="200"/>
      <c r="CL158" s="200"/>
      <c r="CM158" s="200"/>
      <c r="CN158" s="1"/>
      <c r="CO158" s="200"/>
      <c r="CP158" s="200"/>
      <c r="CQ158" s="200"/>
      <c r="CR158" s="200"/>
      <c r="CS158" s="200"/>
      <c r="CT158" s="200"/>
      <c r="CU158" s="201"/>
      <c r="CV158" s="267" t="str">
        <f>IF(DG158="","□","☑")</f>
        <v>□</v>
      </c>
      <c r="CW158" s="267"/>
      <c r="CX158" s="1" t="s">
        <v>103</v>
      </c>
      <c r="CY158" s="1"/>
      <c r="CZ158" s="1"/>
      <c r="DA158" s="1"/>
      <c r="DB158" s="1"/>
      <c r="DC158" s="1"/>
      <c r="DD158" s="1"/>
      <c r="DE158" s="1"/>
      <c r="DF158" s="1"/>
      <c r="DG158" s="200" t="str">
        <f>IF(VLOOKUP(B156,無償化名簿!$A$17:$R$66,17)=0,"",VLOOKUP(B156,無償化名簿!$A$17:$R$66,17))</f>
        <v/>
      </c>
      <c r="DH158" s="200"/>
      <c r="DI158" s="200"/>
      <c r="DJ158" s="1" t="s">
        <v>101</v>
      </c>
      <c r="DK158" s="1"/>
      <c r="DL158" s="1" t="s">
        <v>102</v>
      </c>
      <c r="DM158" s="1"/>
    </row>
    <row r="159" spans="2:117">
      <c r="B159" s="224">
        <v>51</v>
      </c>
      <c r="C159" s="208"/>
      <c r="D159" s="228">
        <f>VLOOKUP(B159,無償化名簿!$A$17:$R$66,3)</f>
        <v>0</v>
      </c>
      <c r="E159" s="207"/>
      <c r="F159" s="207"/>
      <c r="G159" s="207"/>
      <c r="H159" s="207"/>
      <c r="I159" s="207"/>
      <c r="J159" s="207"/>
      <c r="K159" s="207"/>
      <c r="L159" s="207"/>
      <c r="M159" s="207"/>
      <c r="N159" s="207"/>
      <c r="O159" s="207"/>
      <c r="P159" s="208"/>
      <c r="Q159" s="224">
        <f>VLOOKUP(B159,無償化名簿!$A$17:$R$66,2)</f>
        <v>0</v>
      </c>
      <c r="R159" s="207"/>
      <c r="S159" s="207"/>
      <c r="T159" s="207"/>
      <c r="U159" s="207"/>
      <c r="V159" s="207"/>
      <c r="W159" s="207"/>
      <c r="X159" s="207"/>
      <c r="Y159" s="207"/>
      <c r="Z159" s="207"/>
      <c r="AA159" s="207"/>
      <c r="AB159" s="207"/>
      <c r="AC159" s="207"/>
      <c r="AD159" s="207"/>
      <c r="AE159" s="208"/>
      <c r="AF159" s="229" t="s">
        <v>62</v>
      </c>
      <c r="AG159" s="230"/>
      <c r="AH159" s="223" t="s">
        <v>21</v>
      </c>
      <c r="AI159" s="223"/>
      <c r="AJ159" s="223"/>
      <c r="AK159" s="223"/>
      <c r="AL159" s="223"/>
      <c r="AM159" s="223"/>
      <c r="AN159" s="223"/>
      <c r="AO159" s="224" t="str">
        <f>IF(AND(AO160="□",AO161="□"),"☑","□")</f>
        <v>☑</v>
      </c>
      <c r="AP159" s="207"/>
      <c r="AQ159" s="223" t="s">
        <v>41</v>
      </c>
      <c r="AR159" s="223"/>
      <c r="AS159" s="223"/>
      <c r="AT159" s="223"/>
      <c r="AU159" s="207"/>
      <c r="AV159" s="207"/>
      <c r="AW159" s="207"/>
      <c r="AX159" s="207"/>
      <c r="AY159" s="207"/>
      <c r="AZ159" s="207"/>
      <c r="BA159" s="207"/>
      <c r="BB159" s="207"/>
      <c r="BC159" s="207"/>
      <c r="BD159" s="207"/>
      <c r="BE159" s="208"/>
      <c r="BF159" s="225">
        <f>VLOOKUP(B159,無償化名簿!$A$17:$R$66,11)-VLOOKUP(B159,無償化名簿!$A$17:$R$66,15)</f>
        <v>0</v>
      </c>
      <c r="BG159" s="203"/>
      <c r="BH159" s="203"/>
      <c r="BI159" s="203"/>
      <c r="BJ159" s="203"/>
      <c r="BK159" s="203"/>
      <c r="BL159" s="203"/>
      <c r="BM159" s="203"/>
      <c r="BN159" s="203"/>
      <c r="BO159" s="203"/>
      <c r="BP159" s="203"/>
      <c r="BQ159" s="203"/>
      <c r="BR159" s="203"/>
      <c r="BS159" s="203" t="s">
        <v>5</v>
      </c>
      <c r="BT159" s="204"/>
      <c r="BU159" s="203" t="e">
        <f>IF(CO159&gt;7,0,IF(CV159="☑",CQ159,IF(CV160="☑",CS159,IF(CV161="☑",CU159))))</f>
        <v>#N/A</v>
      </c>
      <c r="BV159" s="203"/>
      <c r="BW159" s="203"/>
      <c r="BX159" s="203"/>
      <c r="BY159" s="203"/>
      <c r="BZ159" s="203"/>
      <c r="CA159" s="203"/>
      <c r="CB159" s="203"/>
      <c r="CC159" s="203"/>
      <c r="CD159" s="203"/>
      <c r="CE159" s="203"/>
      <c r="CF159" s="203"/>
      <c r="CG159" s="203"/>
      <c r="CH159" s="207" t="s">
        <v>5</v>
      </c>
      <c r="CI159" s="208"/>
      <c r="CJ159" s="1"/>
      <c r="CK159" s="200" t="e">
        <f>BF161</f>
        <v>#N/A</v>
      </c>
      <c r="CL159" s="200"/>
      <c r="CM159" s="200"/>
      <c r="CN159" s="1"/>
      <c r="CO159" s="200">
        <f>DATEDIF(D159,$CQ$4,"Y")</f>
        <v>0</v>
      </c>
      <c r="CP159" s="200"/>
      <c r="CQ159" s="200">
        <f>IF(CO159&lt;3,42000,37000)</f>
        <v>42000</v>
      </c>
      <c r="CR159" s="200"/>
      <c r="CS159" s="200" t="e">
        <f>ROUNDDOWN(CQ159*($CQ$205-DG160+1)/$CQ$205,-1)</f>
        <v>#N/A</v>
      </c>
      <c r="CT159" s="200"/>
      <c r="CU159" s="201" t="e">
        <f>ROUNDDOWN(CQ159*DG161/$CQ$205,-1)</f>
        <v>#VALUE!</v>
      </c>
      <c r="CV159" s="200" t="str">
        <f>IF(AND(CV160="□",CV161="□"),"☑","□")</f>
        <v>□</v>
      </c>
      <c r="CW159" s="200"/>
      <c r="CX159" s="1" t="s">
        <v>104</v>
      </c>
      <c r="CY159" s="1"/>
      <c r="CZ159" s="1"/>
      <c r="DA159" s="1"/>
      <c r="DB159" s="1"/>
      <c r="DC159" s="1"/>
      <c r="DD159" s="1"/>
      <c r="DE159" s="1"/>
      <c r="DF159" s="1"/>
      <c r="DG159" s="1"/>
      <c r="DH159" s="1"/>
      <c r="DI159" s="1"/>
      <c r="DJ159" s="1"/>
      <c r="DK159" s="1"/>
      <c r="DL159" s="1"/>
      <c r="DM159" s="1"/>
    </row>
    <row r="160" spans="2:117">
      <c r="B160" s="213"/>
      <c r="C160" s="209"/>
      <c r="D160" s="213"/>
      <c r="E160" s="200"/>
      <c r="F160" s="200"/>
      <c r="G160" s="200"/>
      <c r="H160" s="200"/>
      <c r="I160" s="200"/>
      <c r="J160" s="200"/>
      <c r="K160" s="200"/>
      <c r="L160" s="200"/>
      <c r="M160" s="200"/>
      <c r="N160" s="200"/>
      <c r="O160" s="200"/>
      <c r="P160" s="209"/>
      <c r="Q160" s="213"/>
      <c r="R160" s="200"/>
      <c r="S160" s="200"/>
      <c r="T160" s="200"/>
      <c r="U160" s="200"/>
      <c r="V160" s="200"/>
      <c r="W160" s="200"/>
      <c r="X160" s="200"/>
      <c r="Y160" s="200"/>
      <c r="Z160" s="200"/>
      <c r="AA160" s="200"/>
      <c r="AB160" s="200"/>
      <c r="AC160" s="200"/>
      <c r="AD160" s="200"/>
      <c r="AE160" s="209"/>
      <c r="AF160" s="210" t="s">
        <v>33</v>
      </c>
      <c r="AG160" s="211"/>
      <c r="AH160" s="212" t="s">
        <v>23</v>
      </c>
      <c r="AI160" s="212"/>
      <c r="AJ160" s="212"/>
      <c r="AK160" s="212"/>
      <c r="AL160" s="212"/>
      <c r="AM160" s="212"/>
      <c r="AN160" s="212"/>
      <c r="AO160" s="213" t="str">
        <f>IF(AZ160="","□","☑")</f>
        <v>□</v>
      </c>
      <c r="AP160" s="200"/>
      <c r="AQ160" s="212" t="s">
        <v>30</v>
      </c>
      <c r="AR160" s="212"/>
      <c r="AS160" s="212"/>
      <c r="AT160" s="212"/>
      <c r="AU160" s="212"/>
      <c r="AV160" s="212"/>
      <c r="AW160" s="212"/>
      <c r="AX160" s="212"/>
      <c r="AY160" s="212"/>
      <c r="AZ160" s="200" t="str">
        <f>IF(VLOOKUP(B159,無償化名簿!$A$17:$R$66,8)=0,"",VLOOKUP(B159,無償化名簿!$A$17:$R$66,8))</f>
        <v/>
      </c>
      <c r="BA160" s="200"/>
      <c r="BB160" s="200"/>
      <c r="BC160" s="200" t="s">
        <v>7</v>
      </c>
      <c r="BD160" s="200"/>
      <c r="BE160" s="20" t="s">
        <v>42</v>
      </c>
      <c r="BF160" s="226"/>
      <c r="BG160" s="205"/>
      <c r="BH160" s="205"/>
      <c r="BI160" s="205"/>
      <c r="BJ160" s="205"/>
      <c r="BK160" s="205"/>
      <c r="BL160" s="205"/>
      <c r="BM160" s="205"/>
      <c r="BN160" s="205"/>
      <c r="BO160" s="205"/>
      <c r="BP160" s="205"/>
      <c r="BQ160" s="205"/>
      <c r="BR160" s="205"/>
      <c r="BS160" s="205"/>
      <c r="BT160" s="206"/>
      <c r="BU160" s="205"/>
      <c r="BV160" s="205"/>
      <c r="BW160" s="205"/>
      <c r="BX160" s="205"/>
      <c r="BY160" s="205"/>
      <c r="BZ160" s="205"/>
      <c r="CA160" s="205"/>
      <c r="CB160" s="205"/>
      <c r="CC160" s="205"/>
      <c r="CD160" s="205"/>
      <c r="CE160" s="205"/>
      <c r="CF160" s="205"/>
      <c r="CG160" s="205"/>
      <c r="CH160" s="200"/>
      <c r="CI160" s="209"/>
      <c r="CJ160" s="1"/>
      <c r="CK160" s="200"/>
      <c r="CL160" s="200"/>
      <c r="CM160" s="200"/>
      <c r="CN160" s="1"/>
      <c r="CO160" s="200"/>
      <c r="CP160" s="200"/>
      <c r="CQ160" s="200"/>
      <c r="CR160" s="200"/>
      <c r="CS160" s="200"/>
      <c r="CT160" s="200"/>
      <c r="CU160" s="201"/>
      <c r="CV160" s="200" t="str">
        <f>IF(DG160="","□","☑")</f>
        <v>☑</v>
      </c>
      <c r="CW160" s="200"/>
      <c r="CX160" s="1" t="s">
        <v>100</v>
      </c>
      <c r="CY160" s="1"/>
      <c r="CZ160" s="1"/>
      <c r="DA160" s="1"/>
      <c r="DB160" s="1"/>
      <c r="DC160" s="1"/>
      <c r="DD160" s="1"/>
      <c r="DE160" s="1"/>
      <c r="DF160" s="1"/>
      <c r="DG160" s="200" t="b">
        <f>IF(VLOOKUP(B159,無償化名簿!$A$17:$R$66,16)=0,"",VLOOKUP(B159,無償化名簿!$A$17:$R$66,16))</f>
        <v>0</v>
      </c>
      <c r="DH160" s="200"/>
      <c r="DI160" s="200"/>
      <c r="DJ160" s="1" t="s">
        <v>101</v>
      </c>
      <c r="DK160" s="1"/>
      <c r="DL160" s="1" t="s">
        <v>102</v>
      </c>
      <c r="DM160" s="1"/>
    </row>
    <row r="161" spans="2:117">
      <c r="B161" s="217"/>
      <c r="C161" s="227"/>
      <c r="D161" s="217"/>
      <c r="E161" s="218"/>
      <c r="F161" s="218"/>
      <c r="G161" s="218"/>
      <c r="H161" s="218"/>
      <c r="I161" s="218"/>
      <c r="J161" s="218"/>
      <c r="K161" s="218"/>
      <c r="L161" s="218"/>
      <c r="M161" s="218"/>
      <c r="N161" s="218"/>
      <c r="O161" s="218"/>
      <c r="P161" s="227"/>
      <c r="Q161" s="217"/>
      <c r="R161" s="218"/>
      <c r="S161" s="218"/>
      <c r="T161" s="218"/>
      <c r="U161" s="218"/>
      <c r="V161" s="218"/>
      <c r="W161" s="218"/>
      <c r="X161" s="218"/>
      <c r="Y161" s="218"/>
      <c r="Z161" s="218"/>
      <c r="AA161" s="218"/>
      <c r="AB161" s="218"/>
      <c r="AC161" s="218"/>
      <c r="AD161" s="218"/>
      <c r="AE161" s="227"/>
      <c r="AF161" s="214" t="s">
        <v>33</v>
      </c>
      <c r="AG161" s="215"/>
      <c r="AH161" s="216" t="s">
        <v>22</v>
      </c>
      <c r="AI161" s="216"/>
      <c r="AJ161" s="216"/>
      <c r="AK161" s="216"/>
      <c r="AL161" s="216"/>
      <c r="AM161" s="216"/>
      <c r="AN161" s="216"/>
      <c r="AO161" s="213" t="str">
        <f>IF(AZ161="","□","☑")</f>
        <v>□</v>
      </c>
      <c r="AP161" s="200"/>
      <c r="AQ161" s="216" t="s">
        <v>89</v>
      </c>
      <c r="AR161" s="216"/>
      <c r="AS161" s="216"/>
      <c r="AT161" s="216"/>
      <c r="AU161" s="216"/>
      <c r="AV161" s="216"/>
      <c r="AW161" s="216"/>
      <c r="AX161" s="216"/>
      <c r="AY161" s="216"/>
      <c r="AZ161" s="218" t="str">
        <f>IF(VLOOKUP(B159,無償化名簿!$A$17:$R$66,9)=0,"",VLOOKUP(B159,無償化名簿!$A$17:$R$66,9))</f>
        <v/>
      </c>
      <c r="BA161" s="218"/>
      <c r="BB161" s="218"/>
      <c r="BC161" s="218" t="s">
        <v>7</v>
      </c>
      <c r="BD161" s="218"/>
      <c r="BE161" s="21" t="s">
        <v>42</v>
      </c>
      <c r="BF161" s="219" t="e">
        <f>MIN(BF159,BU159)</f>
        <v>#N/A</v>
      </c>
      <c r="BG161" s="220"/>
      <c r="BH161" s="220"/>
      <c r="BI161" s="220"/>
      <c r="BJ161" s="220"/>
      <c r="BK161" s="220"/>
      <c r="BL161" s="220"/>
      <c r="BM161" s="220"/>
      <c r="BN161" s="220"/>
      <c r="BO161" s="220"/>
      <c r="BP161" s="220"/>
      <c r="BQ161" s="220"/>
      <c r="BR161" s="220"/>
      <c r="BS161" s="220"/>
      <c r="BT161" s="220"/>
      <c r="BU161" s="220"/>
      <c r="BV161" s="220"/>
      <c r="BW161" s="220"/>
      <c r="BX161" s="220"/>
      <c r="BY161" s="220"/>
      <c r="BZ161" s="220"/>
      <c r="CA161" s="220"/>
      <c r="CB161" s="220"/>
      <c r="CC161" s="220"/>
      <c r="CD161" s="220"/>
      <c r="CE161" s="220"/>
      <c r="CF161" s="220"/>
      <c r="CG161" s="220"/>
      <c r="CH161" s="221" t="s">
        <v>5</v>
      </c>
      <c r="CI161" s="222"/>
      <c r="CJ161" s="1"/>
      <c r="CK161" s="200"/>
      <c r="CL161" s="200"/>
      <c r="CM161" s="200"/>
      <c r="CN161" s="1"/>
      <c r="CO161" s="200"/>
      <c r="CP161" s="200"/>
      <c r="CQ161" s="200"/>
      <c r="CR161" s="200"/>
      <c r="CS161" s="200"/>
      <c r="CT161" s="200"/>
      <c r="CU161" s="201"/>
      <c r="CV161" s="267" t="str">
        <f>IF(DG161="","□","☑")</f>
        <v>□</v>
      </c>
      <c r="CW161" s="267"/>
      <c r="CX161" s="1" t="s">
        <v>103</v>
      </c>
      <c r="CY161" s="1"/>
      <c r="CZ161" s="1"/>
      <c r="DA161" s="1"/>
      <c r="DB161" s="1"/>
      <c r="DC161" s="1"/>
      <c r="DD161" s="1"/>
      <c r="DE161" s="1"/>
      <c r="DF161" s="1"/>
      <c r="DG161" s="200" t="str">
        <f>IF(VLOOKUP(B159,無償化名簿!$A$17:$R$66,17)=0,"",VLOOKUP(B159,無償化名簿!$A$17:$R$66,17))</f>
        <v/>
      </c>
      <c r="DH161" s="200"/>
      <c r="DI161" s="200"/>
      <c r="DJ161" s="1" t="s">
        <v>101</v>
      </c>
      <c r="DK161" s="1"/>
      <c r="DL161" s="1" t="s">
        <v>102</v>
      </c>
      <c r="DM161" s="1"/>
    </row>
    <row r="162" spans="2:117">
      <c r="B162" s="224">
        <v>52</v>
      </c>
      <c r="C162" s="208"/>
      <c r="D162" s="228">
        <f>VLOOKUP(B162,無償化名簿!$A$17:$R$66,3)</f>
        <v>0</v>
      </c>
      <c r="E162" s="207"/>
      <c r="F162" s="207"/>
      <c r="G162" s="207"/>
      <c r="H162" s="207"/>
      <c r="I162" s="207"/>
      <c r="J162" s="207"/>
      <c r="K162" s="207"/>
      <c r="L162" s="207"/>
      <c r="M162" s="207"/>
      <c r="N162" s="207"/>
      <c r="O162" s="207"/>
      <c r="P162" s="208"/>
      <c r="Q162" s="224">
        <f>VLOOKUP(B162,無償化名簿!$A$17:$R$66,2)</f>
        <v>0</v>
      </c>
      <c r="R162" s="207"/>
      <c r="S162" s="207"/>
      <c r="T162" s="207"/>
      <c r="U162" s="207"/>
      <c r="V162" s="207"/>
      <c r="W162" s="207"/>
      <c r="X162" s="207"/>
      <c r="Y162" s="207"/>
      <c r="Z162" s="207"/>
      <c r="AA162" s="207"/>
      <c r="AB162" s="207"/>
      <c r="AC162" s="207"/>
      <c r="AD162" s="207"/>
      <c r="AE162" s="208"/>
      <c r="AF162" s="229" t="s">
        <v>62</v>
      </c>
      <c r="AG162" s="230"/>
      <c r="AH162" s="223" t="s">
        <v>21</v>
      </c>
      <c r="AI162" s="223"/>
      <c r="AJ162" s="223"/>
      <c r="AK162" s="223"/>
      <c r="AL162" s="223"/>
      <c r="AM162" s="223"/>
      <c r="AN162" s="223"/>
      <c r="AO162" s="224" t="str">
        <f>IF(AND(AO163="□",AO164="□"),"☑","□")</f>
        <v>☑</v>
      </c>
      <c r="AP162" s="207"/>
      <c r="AQ162" s="223" t="s">
        <v>41</v>
      </c>
      <c r="AR162" s="223"/>
      <c r="AS162" s="223"/>
      <c r="AT162" s="223"/>
      <c r="AU162" s="207"/>
      <c r="AV162" s="207"/>
      <c r="AW162" s="207"/>
      <c r="AX162" s="207"/>
      <c r="AY162" s="207"/>
      <c r="AZ162" s="207"/>
      <c r="BA162" s="207"/>
      <c r="BB162" s="207"/>
      <c r="BC162" s="207"/>
      <c r="BD162" s="207"/>
      <c r="BE162" s="208"/>
      <c r="BF162" s="225">
        <f>VLOOKUP(B162,無償化名簿!$A$17:$R$66,11)-VLOOKUP(B162,無償化名簿!$A$17:$R$66,15)</f>
        <v>0</v>
      </c>
      <c r="BG162" s="203"/>
      <c r="BH162" s="203"/>
      <c r="BI162" s="203"/>
      <c r="BJ162" s="203"/>
      <c r="BK162" s="203"/>
      <c r="BL162" s="203"/>
      <c r="BM162" s="203"/>
      <c r="BN162" s="203"/>
      <c r="BO162" s="203"/>
      <c r="BP162" s="203"/>
      <c r="BQ162" s="203"/>
      <c r="BR162" s="203"/>
      <c r="BS162" s="203" t="s">
        <v>5</v>
      </c>
      <c r="BT162" s="204"/>
      <c r="BU162" s="203" t="e">
        <f>IF(CO162&gt;7,0,IF(CV162="☑",CQ162,IF(CV163="☑",CS162,IF(CV164="☑",CU162))))</f>
        <v>#N/A</v>
      </c>
      <c r="BV162" s="203"/>
      <c r="BW162" s="203"/>
      <c r="BX162" s="203"/>
      <c r="BY162" s="203"/>
      <c r="BZ162" s="203"/>
      <c r="CA162" s="203"/>
      <c r="CB162" s="203"/>
      <c r="CC162" s="203"/>
      <c r="CD162" s="203"/>
      <c r="CE162" s="203"/>
      <c r="CF162" s="203"/>
      <c r="CG162" s="203"/>
      <c r="CH162" s="207" t="s">
        <v>5</v>
      </c>
      <c r="CI162" s="208"/>
      <c r="CJ162" s="1"/>
      <c r="CK162" s="200" t="e">
        <f>BF164</f>
        <v>#N/A</v>
      </c>
      <c r="CL162" s="200"/>
      <c r="CM162" s="200"/>
      <c r="CN162" s="1"/>
      <c r="CO162" s="200">
        <f>DATEDIF(D162,$CQ$4,"Y")</f>
        <v>0</v>
      </c>
      <c r="CP162" s="200"/>
      <c r="CQ162" s="200">
        <f>IF(CO162&lt;3,42000,37000)</f>
        <v>42000</v>
      </c>
      <c r="CR162" s="200"/>
      <c r="CS162" s="200" t="e">
        <f>ROUNDDOWN(CQ162*($CQ$205-DG163+1)/$CQ$205,-1)</f>
        <v>#N/A</v>
      </c>
      <c r="CT162" s="200"/>
      <c r="CU162" s="201" t="e">
        <f>ROUNDDOWN(CQ162*DG164/$CQ$205,-1)</f>
        <v>#VALUE!</v>
      </c>
      <c r="CV162" s="200" t="str">
        <f>IF(AND(CV163="□",CV164="□"),"☑","□")</f>
        <v>□</v>
      </c>
      <c r="CW162" s="200"/>
      <c r="CX162" s="1" t="s">
        <v>104</v>
      </c>
      <c r="CY162" s="1"/>
      <c r="CZ162" s="1"/>
      <c r="DA162" s="1"/>
      <c r="DB162" s="1"/>
      <c r="DC162" s="1"/>
      <c r="DD162" s="1"/>
      <c r="DE162" s="1"/>
      <c r="DF162" s="1"/>
      <c r="DG162" s="1"/>
      <c r="DH162" s="1"/>
      <c r="DI162" s="1"/>
      <c r="DJ162" s="1"/>
      <c r="DK162" s="1"/>
      <c r="DL162" s="1"/>
      <c r="DM162" s="1"/>
    </row>
    <row r="163" spans="2:117">
      <c r="B163" s="213"/>
      <c r="C163" s="209"/>
      <c r="D163" s="213"/>
      <c r="E163" s="200"/>
      <c r="F163" s="200"/>
      <c r="G163" s="200"/>
      <c r="H163" s="200"/>
      <c r="I163" s="200"/>
      <c r="J163" s="200"/>
      <c r="K163" s="200"/>
      <c r="L163" s="200"/>
      <c r="M163" s="200"/>
      <c r="N163" s="200"/>
      <c r="O163" s="200"/>
      <c r="P163" s="209"/>
      <c r="Q163" s="213"/>
      <c r="R163" s="200"/>
      <c r="S163" s="200"/>
      <c r="T163" s="200"/>
      <c r="U163" s="200"/>
      <c r="V163" s="200"/>
      <c r="W163" s="200"/>
      <c r="X163" s="200"/>
      <c r="Y163" s="200"/>
      <c r="Z163" s="200"/>
      <c r="AA163" s="200"/>
      <c r="AB163" s="200"/>
      <c r="AC163" s="200"/>
      <c r="AD163" s="200"/>
      <c r="AE163" s="209"/>
      <c r="AF163" s="210" t="s">
        <v>33</v>
      </c>
      <c r="AG163" s="211"/>
      <c r="AH163" s="212" t="s">
        <v>23</v>
      </c>
      <c r="AI163" s="212"/>
      <c r="AJ163" s="212"/>
      <c r="AK163" s="212"/>
      <c r="AL163" s="212"/>
      <c r="AM163" s="212"/>
      <c r="AN163" s="212"/>
      <c r="AO163" s="213" t="str">
        <f>IF(AZ163="","□","☑")</f>
        <v>□</v>
      </c>
      <c r="AP163" s="200"/>
      <c r="AQ163" s="212" t="s">
        <v>30</v>
      </c>
      <c r="AR163" s="212"/>
      <c r="AS163" s="212"/>
      <c r="AT163" s="212"/>
      <c r="AU163" s="212"/>
      <c r="AV163" s="212"/>
      <c r="AW163" s="212"/>
      <c r="AX163" s="212"/>
      <c r="AY163" s="212"/>
      <c r="AZ163" s="200" t="str">
        <f>IF(VLOOKUP(B162,無償化名簿!$A$17:$R$66,8)=0,"",VLOOKUP(B162,無償化名簿!$A$17:$R$66,8))</f>
        <v/>
      </c>
      <c r="BA163" s="200"/>
      <c r="BB163" s="200"/>
      <c r="BC163" s="200" t="s">
        <v>7</v>
      </c>
      <c r="BD163" s="200"/>
      <c r="BE163" s="20" t="s">
        <v>42</v>
      </c>
      <c r="BF163" s="226"/>
      <c r="BG163" s="205"/>
      <c r="BH163" s="205"/>
      <c r="BI163" s="205"/>
      <c r="BJ163" s="205"/>
      <c r="BK163" s="205"/>
      <c r="BL163" s="205"/>
      <c r="BM163" s="205"/>
      <c r="BN163" s="205"/>
      <c r="BO163" s="205"/>
      <c r="BP163" s="205"/>
      <c r="BQ163" s="205"/>
      <c r="BR163" s="205"/>
      <c r="BS163" s="205"/>
      <c r="BT163" s="206"/>
      <c r="BU163" s="205"/>
      <c r="BV163" s="205"/>
      <c r="BW163" s="205"/>
      <c r="BX163" s="205"/>
      <c r="BY163" s="205"/>
      <c r="BZ163" s="205"/>
      <c r="CA163" s="205"/>
      <c r="CB163" s="205"/>
      <c r="CC163" s="205"/>
      <c r="CD163" s="205"/>
      <c r="CE163" s="205"/>
      <c r="CF163" s="205"/>
      <c r="CG163" s="205"/>
      <c r="CH163" s="200"/>
      <c r="CI163" s="209"/>
      <c r="CJ163" s="1"/>
      <c r="CK163" s="200"/>
      <c r="CL163" s="200"/>
      <c r="CM163" s="200"/>
      <c r="CN163" s="1"/>
      <c r="CO163" s="200"/>
      <c r="CP163" s="200"/>
      <c r="CQ163" s="200"/>
      <c r="CR163" s="200"/>
      <c r="CS163" s="200"/>
      <c r="CT163" s="200"/>
      <c r="CU163" s="201"/>
      <c r="CV163" s="200" t="str">
        <f>IF(DG163="","□","☑")</f>
        <v>☑</v>
      </c>
      <c r="CW163" s="200"/>
      <c r="CX163" s="1" t="s">
        <v>100</v>
      </c>
      <c r="CY163" s="1"/>
      <c r="CZ163" s="1"/>
      <c r="DA163" s="1"/>
      <c r="DB163" s="1"/>
      <c r="DC163" s="1"/>
      <c r="DD163" s="1"/>
      <c r="DE163" s="1"/>
      <c r="DF163" s="1"/>
      <c r="DG163" s="200" t="b">
        <f>IF(VLOOKUP(B162,無償化名簿!$A$17:$R$66,16)=0,"",VLOOKUP(B162,無償化名簿!$A$17:$R$66,16))</f>
        <v>0</v>
      </c>
      <c r="DH163" s="200"/>
      <c r="DI163" s="200"/>
      <c r="DJ163" s="1" t="s">
        <v>101</v>
      </c>
      <c r="DK163" s="1"/>
      <c r="DL163" s="1" t="s">
        <v>102</v>
      </c>
      <c r="DM163" s="1"/>
    </row>
    <row r="164" spans="2:117">
      <c r="B164" s="217"/>
      <c r="C164" s="227"/>
      <c r="D164" s="217"/>
      <c r="E164" s="218"/>
      <c r="F164" s="218"/>
      <c r="G164" s="218"/>
      <c r="H164" s="218"/>
      <c r="I164" s="218"/>
      <c r="J164" s="218"/>
      <c r="K164" s="218"/>
      <c r="L164" s="218"/>
      <c r="M164" s="218"/>
      <c r="N164" s="218"/>
      <c r="O164" s="218"/>
      <c r="P164" s="227"/>
      <c r="Q164" s="217"/>
      <c r="R164" s="218"/>
      <c r="S164" s="218"/>
      <c r="T164" s="218"/>
      <c r="U164" s="218"/>
      <c r="V164" s="218"/>
      <c r="W164" s="218"/>
      <c r="X164" s="218"/>
      <c r="Y164" s="218"/>
      <c r="Z164" s="218"/>
      <c r="AA164" s="218"/>
      <c r="AB164" s="218"/>
      <c r="AC164" s="218"/>
      <c r="AD164" s="218"/>
      <c r="AE164" s="227"/>
      <c r="AF164" s="214" t="s">
        <v>33</v>
      </c>
      <c r="AG164" s="215"/>
      <c r="AH164" s="216" t="s">
        <v>22</v>
      </c>
      <c r="AI164" s="216"/>
      <c r="AJ164" s="216"/>
      <c r="AK164" s="216"/>
      <c r="AL164" s="216"/>
      <c r="AM164" s="216"/>
      <c r="AN164" s="216"/>
      <c r="AO164" s="213" t="str">
        <f>IF(AZ164="","□","☑")</f>
        <v>□</v>
      </c>
      <c r="AP164" s="200"/>
      <c r="AQ164" s="216" t="s">
        <v>89</v>
      </c>
      <c r="AR164" s="216"/>
      <c r="AS164" s="216"/>
      <c r="AT164" s="216"/>
      <c r="AU164" s="216"/>
      <c r="AV164" s="216"/>
      <c r="AW164" s="216"/>
      <c r="AX164" s="216"/>
      <c r="AY164" s="216"/>
      <c r="AZ164" s="218" t="str">
        <f>IF(VLOOKUP(B162,無償化名簿!$A$17:$R$66,9)=0,"",VLOOKUP(B162,無償化名簿!$A$17:$R$66,9))</f>
        <v/>
      </c>
      <c r="BA164" s="218"/>
      <c r="BB164" s="218"/>
      <c r="BC164" s="218" t="s">
        <v>7</v>
      </c>
      <c r="BD164" s="218"/>
      <c r="BE164" s="21" t="s">
        <v>42</v>
      </c>
      <c r="BF164" s="219" t="e">
        <f>MIN(BF162,BU162)</f>
        <v>#N/A</v>
      </c>
      <c r="BG164" s="220"/>
      <c r="BH164" s="220"/>
      <c r="BI164" s="220"/>
      <c r="BJ164" s="220"/>
      <c r="BK164" s="220"/>
      <c r="BL164" s="220"/>
      <c r="BM164" s="220"/>
      <c r="BN164" s="220"/>
      <c r="BO164" s="220"/>
      <c r="BP164" s="220"/>
      <c r="BQ164" s="220"/>
      <c r="BR164" s="220"/>
      <c r="BS164" s="220"/>
      <c r="BT164" s="220"/>
      <c r="BU164" s="220"/>
      <c r="BV164" s="220"/>
      <c r="BW164" s="220"/>
      <c r="BX164" s="220"/>
      <c r="BY164" s="220"/>
      <c r="BZ164" s="220"/>
      <c r="CA164" s="220"/>
      <c r="CB164" s="220"/>
      <c r="CC164" s="220"/>
      <c r="CD164" s="220"/>
      <c r="CE164" s="220"/>
      <c r="CF164" s="220"/>
      <c r="CG164" s="220"/>
      <c r="CH164" s="221" t="s">
        <v>5</v>
      </c>
      <c r="CI164" s="222"/>
      <c r="CJ164" s="1"/>
      <c r="CK164" s="200"/>
      <c r="CL164" s="200"/>
      <c r="CM164" s="200"/>
      <c r="CN164" s="1"/>
      <c r="CO164" s="200"/>
      <c r="CP164" s="200"/>
      <c r="CQ164" s="200"/>
      <c r="CR164" s="200"/>
      <c r="CS164" s="200"/>
      <c r="CT164" s="200"/>
      <c r="CU164" s="201"/>
      <c r="CV164" s="267" t="str">
        <f>IF(DG164="","□","☑")</f>
        <v>□</v>
      </c>
      <c r="CW164" s="267"/>
      <c r="CX164" s="1" t="s">
        <v>103</v>
      </c>
      <c r="CY164" s="1"/>
      <c r="CZ164" s="1"/>
      <c r="DA164" s="1"/>
      <c r="DB164" s="1"/>
      <c r="DC164" s="1"/>
      <c r="DD164" s="1"/>
      <c r="DE164" s="1"/>
      <c r="DF164" s="1"/>
      <c r="DG164" s="200" t="str">
        <f>IF(VLOOKUP(B162,無償化名簿!$A$17:$R$66,17)=0,"",VLOOKUP(B162,無償化名簿!$A$17:$R$66,17))</f>
        <v/>
      </c>
      <c r="DH164" s="200"/>
      <c r="DI164" s="200"/>
      <c r="DJ164" s="1" t="s">
        <v>101</v>
      </c>
      <c r="DK164" s="1"/>
      <c r="DL164" s="1" t="s">
        <v>102</v>
      </c>
      <c r="DM164" s="1"/>
    </row>
    <row r="165" spans="2:117">
      <c r="B165" s="224">
        <v>53</v>
      </c>
      <c r="C165" s="208"/>
      <c r="D165" s="228">
        <f>VLOOKUP(B165,無償化名簿!$A$17:$R$66,3)</f>
        <v>0</v>
      </c>
      <c r="E165" s="207"/>
      <c r="F165" s="207"/>
      <c r="G165" s="207"/>
      <c r="H165" s="207"/>
      <c r="I165" s="207"/>
      <c r="J165" s="207"/>
      <c r="K165" s="207"/>
      <c r="L165" s="207"/>
      <c r="M165" s="207"/>
      <c r="N165" s="207"/>
      <c r="O165" s="207"/>
      <c r="P165" s="208"/>
      <c r="Q165" s="224">
        <f>VLOOKUP(B165,無償化名簿!$A$17:$R$66,2)</f>
        <v>0</v>
      </c>
      <c r="R165" s="207"/>
      <c r="S165" s="207"/>
      <c r="T165" s="207"/>
      <c r="U165" s="207"/>
      <c r="V165" s="207"/>
      <c r="W165" s="207"/>
      <c r="X165" s="207"/>
      <c r="Y165" s="207"/>
      <c r="Z165" s="207"/>
      <c r="AA165" s="207"/>
      <c r="AB165" s="207"/>
      <c r="AC165" s="207"/>
      <c r="AD165" s="207"/>
      <c r="AE165" s="208"/>
      <c r="AF165" s="229" t="s">
        <v>62</v>
      </c>
      <c r="AG165" s="230"/>
      <c r="AH165" s="223" t="s">
        <v>21</v>
      </c>
      <c r="AI165" s="223"/>
      <c r="AJ165" s="223"/>
      <c r="AK165" s="223"/>
      <c r="AL165" s="223"/>
      <c r="AM165" s="223"/>
      <c r="AN165" s="223"/>
      <c r="AO165" s="224" t="str">
        <f>IF(AND(AO166="□",AO167="□"),"☑","□")</f>
        <v>☑</v>
      </c>
      <c r="AP165" s="207"/>
      <c r="AQ165" s="223" t="s">
        <v>41</v>
      </c>
      <c r="AR165" s="223"/>
      <c r="AS165" s="223"/>
      <c r="AT165" s="223"/>
      <c r="AU165" s="207"/>
      <c r="AV165" s="207"/>
      <c r="AW165" s="207"/>
      <c r="AX165" s="207"/>
      <c r="AY165" s="207"/>
      <c r="AZ165" s="207"/>
      <c r="BA165" s="207"/>
      <c r="BB165" s="207"/>
      <c r="BC165" s="207"/>
      <c r="BD165" s="207"/>
      <c r="BE165" s="208"/>
      <c r="BF165" s="225">
        <f>VLOOKUP(B165,無償化名簿!$A$17:$R$66,11)-VLOOKUP(B165,無償化名簿!$A$17:$R$66,15)</f>
        <v>0</v>
      </c>
      <c r="BG165" s="203"/>
      <c r="BH165" s="203"/>
      <c r="BI165" s="203"/>
      <c r="BJ165" s="203"/>
      <c r="BK165" s="203"/>
      <c r="BL165" s="203"/>
      <c r="BM165" s="203"/>
      <c r="BN165" s="203"/>
      <c r="BO165" s="203"/>
      <c r="BP165" s="203"/>
      <c r="BQ165" s="203"/>
      <c r="BR165" s="203"/>
      <c r="BS165" s="203" t="s">
        <v>5</v>
      </c>
      <c r="BT165" s="204"/>
      <c r="BU165" s="203" t="e">
        <f>IF(CO165&gt;7,0,IF(CV165="☑",CQ165,IF(CV166="☑",CS165,IF(CV167="☑",CU165))))</f>
        <v>#N/A</v>
      </c>
      <c r="BV165" s="203"/>
      <c r="BW165" s="203"/>
      <c r="BX165" s="203"/>
      <c r="BY165" s="203"/>
      <c r="BZ165" s="203"/>
      <c r="CA165" s="203"/>
      <c r="CB165" s="203"/>
      <c r="CC165" s="203"/>
      <c r="CD165" s="203"/>
      <c r="CE165" s="203"/>
      <c r="CF165" s="203"/>
      <c r="CG165" s="203"/>
      <c r="CH165" s="207" t="s">
        <v>5</v>
      </c>
      <c r="CI165" s="208"/>
      <c r="CJ165" s="1"/>
      <c r="CK165" s="200" t="e">
        <f>BF167</f>
        <v>#N/A</v>
      </c>
      <c r="CL165" s="200"/>
      <c r="CM165" s="200"/>
      <c r="CN165" s="1"/>
      <c r="CO165" s="200">
        <f>DATEDIF(D165,$CQ$4,"Y")</f>
        <v>0</v>
      </c>
      <c r="CP165" s="200"/>
      <c r="CQ165" s="200">
        <f>IF(CO165&lt;3,42000,37000)</f>
        <v>42000</v>
      </c>
      <c r="CR165" s="200"/>
      <c r="CS165" s="200" t="e">
        <f>ROUNDDOWN(CQ165*($CQ$205-DG166+1)/$CQ$205,-1)</f>
        <v>#N/A</v>
      </c>
      <c r="CT165" s="200"/>
      <c r="CU165" s="201" t="e">
        <f>ROUNDDOWN(CQ165*DG167/$CQ$205,-1)</f>
        <v>#VALUE!</v>
      </c>
      <c r="CV165" s="200" t="str">
        <f>IF(AND(CV166="□",CV167="□"),"☑","□")</f>
        <v>□</v>
      </c>
      <c r="CW165" s="200"/>
      <c r="CX165" s="1" t="s">
        <v>104</v>
      </c>
      <c r="CY165" s="1"/>
      <c r="CZ165" s="1"/>
      <c r="DA165" s="1"/>
      <c r="DB165" s="1"/>
      <c r="DC165" s="1"/>
      <c r="DD165" s="1"/>
      <c r="DE165" s="1"/>
      <c r="DF165" s="1"/>
      <c r="DG165" s="1"/>
      <c r="DH165" s="1"/>
      <c r="DI165" s="1"/>
      <c r="DJ165" s="1"/>
      <c r="DK165" s="1"/>
      <c r="DL165" s="1"/>
      <c r="DM165" s="1"/>
    </row>
    <row r="166" spans="2:117">
      <c r="B166" s="213"/>
      <c r="C166" s="209"/>
      <c r="D166" s="213"/>
      <c r="E166" s="200"/>
      <c r="F166" s="200"/>
      <c r="G166" s="200"/>
      <c r="H166" s="200"/>
      <c r="I166" s="200"/>
      <c r="J166" s="200"/>
      <c r="K166" s="200"/>
      <c r="L166" s="200"/>
      <c r="M166" s="200"/>
      <c r="N166" s="200"/>
      <c r="O166" s="200"/>
      <c r="P166" s="209"/>
      <c r="Q166" s="213"/>
      <c r="R166" s="200"/>
      <c r="S166" s="200"/>
      <c r="T166" s="200"/>
      <c r="U166" s="200"/>
      <c r="V166" s="200"/>
      <c r="W166" s="200"/>
      <c r="X166" s="200"/>
      <c r="Y166" s="200"/>
      <c r="Z166" s="200"/>
      <c r="AA166" s="200"/>
      <c r="AB166" s="200"/>
      <c r="AC166" s="200"/>
      <c r="AD166" s="200"/>
      <c r="AE166" s="209"/>
      <c r="AF166" s="210" t="s">
        <v>33</v>
      </c>
      <c r="AG166" s="211"/>
      <c r="AH166" s="212" t="s">
        <v>23</v>
      </c>
      <c r="AI166" s="212"/>
      <c r="AJ166" s="212"/>
      <c r="AK166" s="212"/>
      <c r="AL166" s="212"/>
      <c r="AM166" s="212"/>
      <c r="AN166" s="212"/>
      <c r="AO166" s="213" t="str">
        <f>IF(AZ166="","□","☑")</f>
        <v>□</v>
      </c>
      <c r="AP166" s="200"/>
      <c r="AQ166" s="212" t="s">
        <v>30</v>
      </c>
      <c r="AR166" s="212"/>
      <c r="AS166" s="212"/>
      <c r="AT166" s="212"/>
      <c r="AU166" s="212"/>
      <c r="AV166" s="212"/>
      <c r="AW166" s="212"/>
      <c r="AX166" s="212"/>
      <c r="AY166" s="212"/>
      <c r="AZ166" s="200" t="str">
        <f>IF(VLOOKUP(B165,無償化名簿!$A$17:$R$66,8)=0,"",VLOOKUP(B165,無償化名簿!$A$17:$R$66,8))</f>
        <v/>
      </c>
      <c r="BA166" s="200"/>
      <c r="BB166" s="200"/>
      <c r="BC166" s="200" t="s">
        <v>7</v>
      </c>
      <c r="BD166" s="200"/>
      <c r="BE166" s="20" t="s">
        <v>42</v>
      </c>
      <c r="BF166" s="226"/>
      <c r="BG166" s="205"/>
      <c r="BH166" s="205"/>
      <c r="BI166" s="205"/>
      <c r="BJ166" s="205"/>
      <c r="BK166" s="205"/>
      <c r="BL166" s="205"/>
      <c r="BM166" s="205"/>
      <c r="BN166" s="205"/>
      <c r="BO166" s="205"/>
      <c r="BP166" s="205"/>
      <c r="BQ166" s="205"/>
      <c r="BR166" s="205"/>
      <c r="BS166" s="205"/>
      <c r="BT166" s="206"/>
      <c r="BU166" s="205"/>
      <c r="BV166" s="205"/>
      <c r="BW166" s="205"/>
      <c r="BX166" s="205"/>
      <c r="BY166" s="205"/>
      <c r="BZ166" s="205"/>
      <c r="CA166" s="205"/>
      <c r="CB166" s="205"/>
      <c r="CC166" s="205"/>
      <c r="CD166" s="205"/>
      <c r="CE166" s="205"/>
      <c r="CF166" s="205"/>
      <c r="CG166" s="205"/>
      <c r="CH166" s="200"/>
      <c r="CI166" s="209"/>
      <c r="CJ166" s="1"/>
      <c r="CK166" s="200"/>
      <c r="CL166" s="200"/>
      <c r="CM166" s="200"/>
      <c r="CN166" s="1"/>
      <c r="CO166" s="200"/>
      <c r="CP166" s="200"/>
      <c r="CQ166" s="200"/>
      <c r="CR166" s="200"/>
      <c r="CS166" s="200"/>
      <c r="CT166" s="200"/>
      <c r="CU166" s="201"/>
      <c r="CV166" s="200" t="str">
        <f>IF(DG166="","□","☑")</f>
        <v>☑</v>
      </c>
      <c r="CW166" s="200"/>
      <c r="CX166" s="1" t="s">
        <v>100</v>
      </c>
      <c r="CY166" s="1"/>
      <c r="CZ166" s="1"/>
      <c r="DA166" s="1"/>
      <c r="DB166" s="1"/>
      <c r="DC166" s="1"/>
      <c r="DD166" s="1"/>
      <c r="DE166" s="1"/>
      <c r="DF166" s="1"/>
      <c r="DG166" s="200" t="b">
        <f>IF(VLOOKUP(B165,無償化名簿!$A$17:$R$66,16)=0,"",VLOOKUP(B165,無償化名簿!$A$17:$R$66,16))</f>
        <v>0</v>
      </c>
      <c r="DH166" s="200"/>
      <c r="DI166" s="200"/>
      <c r="DJ166" s="1" t="s">
        <v>101</v>
      </c>
      <c r="DK166" s="1"/>
      <c r="DL166" s="1" t="s">
        <v>102</v>
      </c>
      <c r="DM166" s="1"/>
    </row>
    <row r="167" spans="2:117">
      <c r="B167" s="217"/>
      <c r="C167" s="227"/>
      <c r="D167" s="217"/>
      <c r="E167" s="218"/>
      <c r="F167" s="218"/>
      <c r="G167" s="218"/>
      <c r="H167" s="218"/>
      <c r="I167" s="218"/>
      <c r="J167" s="218"/>
      <c r="K167" s="218"/>
      <c r="L167" s="218"/>
      <c r="M167" s="218"/>
      <c r="N167" s="218"/>
      <c r="O167" s="218"/>
      <c r="P167" s="227"/>
      <c r="Q167" s="217"/>
      <c r="R167" s="218"/>
      <c r="S167" s="218"/>
      <c r="T167" s="218"/>
      <c r="U167" s="218"/>
      <c r="V167" s="218"/>
      <c r="W167" s="218"/>
      <c r="X167" s="218"/>
      <c r="Y167" s="218"/>
      <c r="Z167" s="218"/>
      <c r="AA167" s="218"/>
      <c r="AB167" s="218"/>
      <c r="AC167" s="218"/>
      <c r="AD167" s="218"/>
      <c r="AE167" s="227"/>
      <c r="AF167" s="214" t="s">
        <v>33</v>
      </c>
      <c r="AG167" s="215"/>
      <c r="AH167" s="216" t="s">
        <v>22</v>
      </c>
      <c r="AI167" s="216"/>
      <c r="AJ167" s="216"/>
      <c r="AK167" s="216"/>
      <c r="AL167" s="216"/>
      <c r="AM167" s="216"/>
      <c r="AN167" s="216"/>
      <c r="AO167" s="213" t="str">
        <f>IF(AZ167="","□","☑")</f>
        <v>□</v>
      </c>
      <c r="AP167" s="200"/>
      <c r="AQ167" s="216" t="s">
        <v>89</v>
      </c>
      <c r="AR167" s="216"/>
      <c r="AS167" s="216"/>
      <c r="AT167" s="216"/>
      <c r="AU167" s="216"/>
      <c r="AV167" s="216"/>
      <c r="AW167" s="216"/>
      <c r="AX167" s="216"/>
      <c r="AY167" s="216"/>
      <c r="AZ167" s="218" t="str">
        <f>IF(VLOOKUP(B165,無償化名簿!$A$17:$R$66,9)=0,"",VLOOKUP(B165,無償化名簿!$A$17:$R$66,9))</f>
        <v/>
      </c>
      <c r="BA167" s="218"/>
      <c r="BB167" s="218"/>
      <c r="BC167" s="218" t="s">
        <v>7</v>
      </c>
      <c r="BD167" s="218"/>
      <c r="BE167" s="21" t="s">
        <v>42</v>
      </c>
      <c r="BF167" s="219" t="e">
        <f>MIN(BF165,BU165)</f>
        <v>#N/A</v>
      </c>
      <c r="BG167" s="220"/>
      <c r="BH167" s="220"/>
      <c r="BI167" s="220"/>
      <c r="BJ167" s="220"/>
      <c r="BK167" s="220"/>
      <c r="BL167" s="220"/>
      <c r="BM167" s="220"/>
      <c r="BN167" s="220"/>
      <c r="BO167" s="220"/>
      <c r="BP167" s="220"/>
      <c r="BQ167" s="220"/>
      <c r="BR167" s="220"/>
      <c r="BS167" s="220"/>
      <c r="BT167" s="220"/>
      <c r="BU167" s="220"/>
      <c r="BV167" s="220"/>
      <c r="BW167" s="220"/>
      <c r="BX167" s="220"/>
      <c r="BY167" s="220"/>
      <c r="BZ167" s="220"/>
      <c r="CA167" s="220"/>
      <c r="CB167" s="220"/>
      <c r="CC167" s="220"/>
      <c r="CD167" s="220"/>
      <c r="CE167" s="220"/>
      <c r="CF167" s="220"/>
      <c r="CG167" s="220"/>
      <c r="CH167" s="221" t="s">
        <v>5</v>
      </c>
      <c r="CI167" s="222"/>
      <c r="CJ167" s="1"/>
      <c r="CK167" s="200"/>
      <c r="CL167" s="200"/>
      <c r="CM167" s="200"/>
      <c r="CN167" s="1"/>
      <c r="CO167" s="200"/>
      <c r="CP167" s="200"/>
      <c r="CQ167" s="200"/>
      <c r="CR167" s="200"/>
      <c r="CS167" s="200"/>
      <c r="CT167" s="200"/>
      <c r="CU167" s="201"/>
      <c r="CV167" s="267" t="str">
        <f>IF(DG167="","□","☑")</f>
        <v>□</v>
      </c>
      <c r="CW167" s="267"/>
      <c r="CX167" s="1" t="s">
        <v>103</v>
      </c>
      <c r="CY167" s="1"/>
      <c r="CZ167" s="1"/>
      <c r="DA167" s="1"/>
      <c r="DB167" s="1"/>
      <c r="DC167" s="1"/>
      <c r="DD167" s="1"/>
      <c r="DE167" s="1"/>
      <c r="DF167" s="1"/>
      <c r="DG167" s="200" t="str">
        <f>IF(VLOOKUP(B165,無償化名簿!$A$17:$R$66,17)=0,"",VLOOKUP(B165,無償化名簿!$A$17:$R$66,17))</f>
        <v/>
      </c>
      <c r="DH167" s="200"/>
      <c r="DI167" s="200"/>
      <c r="DJ167" s="1" t="s">
        <v>101</v>
      </c>
      <c r="DK167" s="1"/>
      <c r="DL167" s="1" t="s">
        <v>102</v>
      </c>
      <c r="DM167" s="1"/>
    </row>
    <row r="168" spans="2:117">
      <c r="B168" s="224">
        <v>54</v>
      </c>
      <c r="C168" s="208"/>
      <c r="D168" s="228">
        <f>VLOOKUP(B168,無償化名簿!$A$17:$R$66,3)</f>
        <v>0</v>
      </c>
      <c r="E168" s="207"/>
      <c r="F168" s="207"/>
      <c r="G168" s="207"/>
      <c r="H168" s="207"/>
      <c r="I168" s="207"/>
      <c r="J168" s="207"/>
      <c r="K168" s="207"/>
      <c r="L168" s="207"/>
      <c r="M168" s="207"/>
      <c r="N168" s="207"/>
      <c r="O168" s="207"/>
      <c r="P168" s="208"/>
      <c r="Q168" s="224">
        <f>VLOOKUP(B168,無償化名簿!$A$17:$R$66,2)</f>
        <v>0</v>
      </c>
      <c r="R168" s="207"/>
      <c r="S168" s="207"/>
      <c r="T168" s="207"/>
      <c r="U168" s="207"/>
      <c r="V168" s="207"/>
      <c r="W168" s="207"/>
      <c r="X168" s="207"/>
      <c r="Y168" s="207"/>
      <c r="Z168" s="207"/>
      <c r="AA168" s="207"/>
      <c r="AB168" s="207"/>
      <c r="AC168" s="207"/>
      <c r="AD168" s="207"/>
      <c r="AE168" s="208"/>
      <c r="AF168" s="229" t="s">
        <v>62</v>
      </c>
      <c r="AG168" s="230"/>
      <c r="AH168" s="223" t="s">
        <v>21</v>
      </c>
      <c r="AI168" s="223"/>
      <c r="AJ168" s="223"/>
      <c r="AK168" s="223"/>
      <c r="AL168" s="223"/>
      <c r="AM168" s="223"/>
      <c r="AN168" s="223"/>
      <c r="AO168" s="224" t="str">
        <f>IF(AND(AO169="□",AO170="□"),"☑","□")</f>
        <v>☑</v>
      </c>
      <c r="AP168" s="207"/>
      <c r="AQ168" s="223" t="s">
        <v>41</v>
      </c>
      <c r="AR168" s="223"/>
      <c r="AS168" s="223"/>
      <c r="AT168" s="223"/>
      <c r="AU168" s="207"/>
      <c r="AV168" s="207"/>
      <c r="AW168" s="207"/>
      <c r="AX168" s="207"/>
      <c r="AY168" s="207"/>
      <c r="AZ168" s="207"/>
      <c r="BA168" s="207"/>
      <c r="BB168" s="207"/>
      <c r="BC168" s="207"/>
      <c r="BD168" s="207"/>
      <c r="BE168" s="208"/>
      <c r="BF168" s="225">
        <f>VLOOKUP(B168,無償化名簿!$A$17:$R$66,11)-VLOOKUP(B168,無償化名簿!$A$17:$R$66,15)</f>
        <v>0</v>
      </c>
      <c r="BG168" s="203"/>
      <c r="BH168" s="203"/>
      <c r="BI168" s="203"/>
      <c r="BJ168" s="203"/>
      <c r="BK168" s="203"/>
      <c r="BL168" s="203"/>
      <c r="BM168" s="203"/>
      <c r="BN168" s="203"/>
      <c r="BO168" s="203"/>
      <c r="BP168" s="203"/>
      <c r="BQ168" s="203"/>
      <c r="BR168" s="203"/>
      <c r="BS168" s="203" t="s">
        <v>5</v>
      </c>
      <c r="BT168" s="204"/>
      <c r="BU168" s="203" t="e">
        <f>IF(CO168&gt;7,0,IF(CV168="☑",CQ168,IF(CV169="☑",CS168,IF(CV170="☑",CU168))))</f>
        <v>#N/A</v>
      </c>
      <c r="BV168" s="203"/>
      <c r="BW168" s="203"/>
      <c r="BX168" s="203"/>
      <c r="BY168" s="203"/>
      <c r="BZ168" s="203"/>
      <c r="CA168" s="203"/>
      <c r="CB168" s="203"/>
      <c r="CC168" s="203"/>
      <c r="CD168" s="203"/>
      <c r="CE168" s="203"/>
      <c r="CF168" s="203"/>
      <c r="CG168" s="203"/>
      <c r="CH168" s="207" t="s">
        <v>5</v>
      </c>
      <c r="CI168" s="208"/>
      <c r="CJ168" s="1"/>
      <c r="CK168" s="200" t="e">
        <f>BF170</f>
        <v>#N/A</v>
      </c>
      <c r="CL168" s="200"/>
      <c r="CM168" s="200"/>
      <c r="CN168" s="1"/>
      <c r="CO168" s="200">
        <f>DATEDIF(D168,$CQ$4,"Y")</f>
        <v>0</v>
      </c>
      <c r="CP168" s="200"/>
      <c r="CQ168" s="200">
        <f>IF(CO168&lt;3,42000,37000)</f>
        <v>42000</v>
      </c>
      <c r="CR168" s="200"/>
      <c r="CS168" s="200" t="e">
        <f>ROUNDDOWN(CQ168*($CQ$205-DG169+1)/$CQ$205,-1)</f>
        <v>#N/A</v>
      </c>
      <c r="CT168" s="200"/>
      <c r="CU168" s="201" t="e">
        <f>ROUNDDOWN(CQ168*DG170/$CQ$205,-1)</f>
        <v>#VALUE!</v>
      </c>
      <c r="CV168" s="200" t="str">
        <f>IF(AND(CV169="□",CV170="□"),"☑","□")</f>
        <v>□</v>
      </c>
      <c r="CW168" s="200"/>
      <c r="CX168" s="1" t="s">
        <v>104</v>
      </c>
      <c r="CY168" s="1"/>
      <c r="CZ168" s="1"/>
      <c r="DA168" s="1"/>
      <c r="DB168" s="1"/>
      <c r="DC168" s="1"/>
      <c r="DD168" s="1"/>
      <c r="DE168" s="1"/>
      <c r="DF168" s="1"/>
      <c r="DG168" s="1"/>
      <c r="DH168" s="1"/>
      <c r="DI168" s="1"/>
      <c r="DJ168" s="1"/>
      <c r="DK168" s="1"/>
      <c r="DL168" s="1"/>
      <c r="DM168" s="1"/>
    </row>
    <row r="169" spans="2:117">
      <c r="B169" s="213"/>
      <c r="C169" s="209"/>
      <c r="D169" s="213"/>
      <c r="E169" s="200"/>
      <c r="F169" s="200"/>
      <c r="G169" s="200"/>
      <c r="H169" s="200"/>
      <c r="I169" s="200"/>
      <c r="J169" s="200"/>
      <c r="K169" s="200"/>
      <c r="L169" s="200"/>
      <c r="M169" s="200"/>
      <c r="N169" s="200"/>
      <c r="O169" s="200"/>
      <c r="P169" s="209"/>
      <c r="Q169" s="213"/>
      <c r="R169" s="200"/>
      <c r="S169" s="200"/>
      <c r="T169" s="200"/>
      <c r="U169" s="200"/>
      <c r="V169" s="200"/>
      <c r="W169" s="200"/>
      <c r="X169" s="200"/>
      <c r="Y169" s="200"/>
      <c r="Z169" s="200"/>
      <c r="AA169" s="200"/>
      <c r="AB169" s="200"/>
      <c r="AC169" s="200"/>
      <c r="AD169" s="200"/>
      <c r="AE169" s="209"/>
      <c r="AF169" s="210" t="s">
        <v>33</v>
      </c>
      <c r="AG169" s="211"/>
      <c r="AH169" s="212" t="s">
        <v>23</v>
      </c>
      <c r="AI169" s="212"/>
      <c r="AJ169" s="212"/>
      <c r="AK169" s="212"/>
      <c r="AL169" s="212"/>
      <c r="AM169" s="212"/>
      <c r="AN169" s="212"/>
      <c r="AO169" s="213" t="str">
        <f>IF(AZ169="","□","☑")</f>
        <v>□</v>
      </c>
      <c r="AP169" s="200"/>
      <c r="AQ169" s="212" t="s">
        <v>30</v>
      </c>
      <c r="AR169" s="212"/>
      <c r="AS169" s="212"/>
      <c r="AT169" s="212"/>
      <c r="AU169" s="212"/>
      <c r="AV169" s="212"/>
      <c r="AW169" s="212"/>
      <c r="AX169" s="212"/>
      <c r="AY169" s="212"/>
      <c r="AZ169" s="200" t="str">
        <f>IF(VLOOKUP(B168,無償化名簿!$A$17:$R$66,8)=0,"",VLOOKUP(B168,無償化名簿!$A$17:$R$66,8))</f>
        <v/>
      </c>
      <c r="BA169" s="200"/>
      <c r="BB169" s="200"/>
      <c r="BC169" s="200" t="s">
        <v>7</v>
      </c>
      <c r="BD169" s="200"/>
      <c r="BE169" s="20" t="s">
        <v>42</v>
      </c>
      <c r="BF169" s="226"/>
      <c r="BG169" s="205"/>
      <c r="BH169" s="205"/>
      <c r="BI169" s="205"/>
      <c r="BJ169" s="205"/>
      <c r="BK169" s="205"/>
      <c r="BL169" s="205"/>
      <c r="BM169" s="205"/>
      <c r="BN169" s="205"/>
      <c r="BO169" s="205"/>
      <c r="BP169" s="205"/>
      <c r="BQ169" s="205"/>
      <c r="BR169" s="205"/>
      <c r="BS169" s="205"/>
      <c r="BT169" s="206"/>
      <c r="BU169" s="205"/>
      <c r="BV169" s="205"/>
      <c r="BW169" s="205"/>
      <c r="BX169" s="205"/>
      <c r="BY169" s="205"/>
      <c r="BZ169" s="205"/>
      <c r="CA169" s="205"/>
      <c r="CB169" s="205"/>
      <c r="CC169" s="205"/>
      <c r="CD169" s="205"/>
      <c r="CE169" s="205"/>
      <c r="CF169" s="205"/>
      <c r="CG169" s="205"/>
      <c r="CH169" s="200"/>
      <c r="CI169" s="209"/>
      <c r="CJ169" s="1"/>
      <c r="CK169" s="200"/>
      <c r="CL169" s="200"/>
      <c r="CM169" s="200"/>
      <c r="CN169" s="1"/>
      <c r="CO169" s="200"/>
      <c r="CP169" s="200"/>
      <c r="CQ169" s="200"/>
      <c r="CR169" s="200"/>
      <c r="CS169" s="200"/>
      <c r="CT169" s="200"/>
      <c r="CU169" s="201"/>
      <c r="CV169" s="200" t="str">
        <f>IF(DG169="","□","☑")</f>
        <v>☑</v>
      </c>
      <c r="CW169" s="200"/>
      <c r="CX169" s="1" t="s">
        <v>100</v>
      </c>
      <c r="CY169" s="1"/>
      <c r="CZ169" s="1"/>
      <c r="DA169" s="1"/>
      <c r="DB169" s="1"/>
      <c r="DC169" s="1"/>
      <c r="DD169" s="1"/>
      <c r="DE169" s="1"/>
      <c r="DF169" s="1"/>
      <c r="DG169" s="200" t="b">
        <f>IF(VLOOKUP(B168,無償化名簿!$A$17:$R$66,16)=0,"",VLOOKUP(B168,無償化名簿!$A$17:$R$66,16))</f>
        <v>0</v>
      </c>
      <c r="DH169" s="200"/>
      <c r="DI169" s="200"/>
      <c r="DJ169" s="1" t="s">
        <v>101</v>
      </c>
      <c r="DK169" s="1"/>
      <c r="DL169" s="1" t="s">
        <v>102</v>
      </c>
      <c r="DM169" s="1"/>
    </row>
    <row r="170" spans="2:117">
      <c r="B170" s="217"/>
      <c r="C170" s="227"/>
      <c r="D170" s="217"/>
      <c r="E170" s="218"/>
      <c r="F170" s="218"/>
      <c r="G170" s="218"/>
      <c r="H170" s="218"/>
      <c r="I170" s="218"/>
      <c r="J170" s="218"/>
      <c r="K170" s="218"/>
      <c r="L170" s="218"/>
      <c r="M170" s="218"/>
      <c r="N170" s="218"/>
      <c r="O170" s="218"/>
      <c r="P170" s="227"/>
      <c r="Q170" s="217"/>
      <c r="R170" s="218"/>
      <c r="S170" s="218"/>
      <c r="T170" s="218"/>
      <c r="U170" s="218"/>
      <c r="V170" s="218"/>
      <c r="W170" s="218"/>
      <c r="X170" s="218"/>
      <c r="Y170" s="218"/>
      <c r="Z170" s="218"/>
      <c r="AA170" s="218"/>
      <c r="AB170" s="218"/>
      <c r="AC170" s="218"/>
      <c r="AD170" s="218"/>
      <c r="AE170" s="227"/>
      <c r="AF170" s="214" t="s">
        <v>33</v>
      </c>
      <c r="AG170" s="215"/>
      <c r="AH170" s="216" t="s">
        <v>22</v>
      </c>
      <c r="AI170" s="216"/>
      <c r="AJ170" s="216"/>
      <c r="AK170" s="216"/>
      <c r="AL170" s="216"/>
      <c r="AM170" s="216"/>
      <c r="AN170" s="216"/>
      <c r="AO170" s="213" t="str">
        <f>IF(AZ170="","□","☑")</f>
        <v>□</v>
      </c>
      <c r="AP170" s="200"/>
      <c r="AQ170" s="216" t="s">
        <v>89</v>
      </c>
      <c r="AR170" s="216"/>
      <c r="AS170" s="216"/>
      <c r="AT170" s="216"/>
      <c r="AU170" s="216"/>
      <c r="AV170" s="216"/>
      <c r="AW170" s="216"/>
      <c r="AX170" s="216"/>
      <c r="AY170" s="216"/>
      <c r="AZ170" s="218" t="str">
        <f>IF(VLOOKUP(B168,無償化名簿!$A$17:$R$66,9)=0,"",VLOOKUP(B168,無償化名簿!$A$17:$R$66,9))</f>
        <v/>
      </c>
      <c r="BA170" s="218"/>
      <c r="BB170" s="218"/>
      <c r="BC170" s="218" t="s">
        <v>7</v>
      </c>
      <c r="BD170" s="218"/>
      <c r="BE170" s="21" t="s">
        <v>42</v>
      </c>
      <c r="BF170" s="219" t="e">
        <f>MIN(BF168,BU168)</f>
        <v>#N/A</v>
      </c>
      <c r="BG170" s="220"/>
      <c r="BH170" s="220"/>
      <c r="BI170" s="220"/>
      <c r="BJ170" s="220"/>
      <c r="BK170" s="220"/>
      <c r="BL170" s="220"/>
      <c r="BM170" s="220"/>
      <c r="BN170" s="220"/>
      <c r="BO170" s="220"/>
      <c r="BP170" s="220"/>
      <c r="BQ170" s="220"/>
      <c r="BR170" s="220"/>
      <c r="BS170" s="220"/>
      <c r="BT170" s="220"/>
      <c r="BU170" s="220"/>
      <c r="BV170" s="220"/>
      <c r="BW170" s="220"/>
      <c r="BX170" s="220"/>
      <c r="BY170" s="220"/>
      <c r="BZ170" s="220"/>
      <c r="CA170" s="220"/>
      <c r="CB170" s="220"/>
      <c r="CC170" s="220"/>
      <c r="CD170" s="220"/>
      <c r="CE170" s="220"/>
      <c r="CF170" s="220"/>
      <c r="CG170" s="220"/>
      <c r="CH170" s="221" t="s">
        <v>5</v>
      </c>
      <c r="CI170" s="222"/>
      <c r="CJ170" s="1"/>
      <c r="CK170" s="200"/>
      <c r="CL170" s="200"/>
      <c r="CM170" s="200"/>
      <c r="CN170" s="1"/>
      <c r="CO170" s="200"/>
      <c r="CP170" s="200"/>
      <c r="CQ170" s="200"/>
      <c r="CR170" s="200"/>
      <c r="CS170" s="200"/>
      <c r="CT170" s="200"/>
      <c r="CU170" s="201"/>
      <c r="CV170" s="267" t="str">
        <f>IF(DG170="","□","☑")</f>
        <v>□</v>
      </c>
      <c r="CW170" s="267"/>
      <c r="CX170" s="1" t="s">
        <v>103</v>
      </c>
      <c r="CY170" s="1"/>
      <c r="CZ170" s="1"/>
      <c r="DA170" s="1"/>
      <c r="DB170" s="1"/>
      <c r="DC170" s="1"/>
      <c r="DD170" s="1"/>
      <c r="DE170" s="1"/>
      <c r="DF170" s="1"/>
      <c r="DG170" s="200" t="str">
        <f>IF(VLOOKUP(B168,無償化名簿!$A$17:$R$66,17)=0,"",VLOOKUP(B168,無償化名簿!$A$17:$R$66,17))</f>
        <v/>
      </c>
      <c r="DH170" s="200"/>
      <c r="DI170" s="200"/>
      <c r="DJ170" s="1" t="s">
        <v>101</v>
      </c>
      <c r="DK170" s="1"/>
      <c r="DL170" s="1" t="s">
        <v>102</v>
      </c>
      <c r="DM170" s="1"/>
    </row>
    <row r="171" spans="2:117">
      <c r="B171" s="224">
        <v>55</v>
      </c>
      <c r="C171" s="208"/>
      <c r="D171" s="228">
        <f>VLOOKUP(B171,無償化名簿!$A$17:$R$66,3)</f>
        <v>0</v>
      </c>
      <c r="E171" s="207"/>
      <c r="F171" s="207"/>
      <c r="G171" s="207"/>
      <c r="H171" s="207"/>
      <c r="I171" s="207"/>
      <c r="J171" s="207"/>
      <c r="K171" s="207"/>
      <c r="L171" s="207"/>
      <c r="M171" s="207"/>
      <c r="N171" s="207"/>
      <c r="O171" s="207"/>
      <c r="P171" s="208"/>
      <c r="Q171" s="224">
        <f>VLOOKUP(B171,無償化名簿!$A$17:$R$66,2)</f>
        <v>0</v>
      </c>
      <c r="R171" s="207"/>
      <c r="S171" s="207"/>
      <c r="T171" s="207"/>
      <c r="U171" s="207"/>
      <c r="V171" s="207"/>
      <c r="W171" s="207"/>
      <c r="X171" s="207"/>
      <c r="Y171" s="207"/>
      <c r="Z171" s="207"/>
      <c r="AA171" s="207"/>
      <c r="AB171" s="207"/>
      <c r="AC171" s="207"/>
      <c r="AD171" s="207"/>
      <c r="AE171" s="208"/>
      <c r="AF171" s="229" t="s">
        <v>62</v>
      </c>
      <c r="AG171" s="230"/>
      <c r="AH171" s="223" t="s">
        <v>21</v>
      </c>
      <c r="AI171" s="223"/>
      <c r="AJ171" s="223"/>
      <c r="AK171" s="223"/>
      <c r="AL171" s="223"/>
      <c r="AM171" s="223"/>
      <c r="AN171" s="223"/>
      <c r="AO171" s="224" t="str">
        <f>IF(AND(AO172="□",AO173="□"),"☑","□")</f>
        <v>☑</v>
      </c>
      <c r="AP171" s="207"/>
      <c r="AQ171" s="223" t="s">
        <v>41</v>
      </c>
      <c r="AR171" s="223"/>
      <c r="AS171" s="223"/>
      <c r="AT171" s="223"/>
      <c r="AU171" s="207"/>
      <c r="AV171" s="207"/>
      <c r="AW171" s="207"/>
      <c r="AX171" s="207"/>
      <c r="AY171" s="207"/>
      <c r="AZ171" s="207"/>
      <c r="BA171" s="207"/>
      <c r="BB171" s="207"/>
      <c r="BC171" s="207"/>
      <c r="BD171" s="207"/>
      <c r="BE171" s="208"/>
      <c r="BF171" s="225">
        <f>VLOOKUP(B171,無償化名簿!$A$17:$R$66,11)-VLOOKUP(B171,無償化名簿!$A$17:$R$66,15)</f>
        <v>0</v>
      </c>
      <c r="BG171" s="203"/>
      <c r="BH171" s="203"/>
      <c r="BI171" s="203"/>
      <c r="BJ171" s="203"/>
      <c r="BK171" s="203"/>
      <c r="BL171" s="203"/>
      <c r="BM171" s="203"/>
      <c r="BN171" s="203"/>
      <c r="BO171" s="203"/>
      <c r="BP171" s="203"/>
      <c r="BQ171" s="203"/>
      <c r="BR171" s="203"/>
      <c r="BS171" s="203" t="s">
        <v>5</v>
      </c>
      <c r="BT171" s="204"/>
      <c r="BU171" s="203" t="e">
        <f>IF(CO171&gt;7,0,IF(CV171="☑",CQ171,IF(CV172="☑",CS171,IF(CV173="☑",CU171))))</f>
        <v>#N/A</v>
      </c>
      <c r="BV171" s="203"/>
      <c r="BW171" s="203"/>
      <c r="BX171" s="203"/>
      <c r="BY171" s="203"/>
      <c r="BZ171" s="203"/>
      <c r="CA171" s="203"/>
      <c r="CB171" s="203"/>
      <c r="CC171" s="203"/>
      <c r="CD171" s="203"/>
      <c r="CE171" s="203"/>
      <c r="CF171" s="203"/>
      <c r="CG171" s="203"/>
      <c r="CH171" s="207" t="s">
        <v>5</v>
      </c>
      <c r="CI171" s="208"/>
      <c r="CJ171" s="1"/>
      <c r="CK171" s="200" t="e">
        <f>BF173</f>
        <v>#N/A</v>
      </c>
      <c r="CL171" s="200"/>
      <c r="CM171" s="200"/>
      <c r="CN171" s="1"/>
      <c r="CO171" s="200">
        <f>DATEDIF(D171,$CQ$4,"Y")</f>
        <v>0</v>
      </c>
      <c r="CP171" s="200"/>
      <c r="CQ171" s="200">
        <f>IF(CO171&lt;3,42000,37000)</f>
        <v>42000</v>
      </c>
      <c r="CR171" s="200"/>
      <c r="CS171" s="200" t="e">
        <f>ROUNDDOWN(CQ171*($CQ$205-DG172+1)/$CQ$205,-1)</f>
        <v>#N/A</v>
      </c>
      <c r="CT171" s="200"/>
      <c r="CU171" s="201" t="e">
        <f>ROUNDDOWN(CQ171*DG173/$CQ$205,-1)</f>
        <v>#VALUE!</v>
      </c>
      <c r="CV171" s="200" t="str">
        <f>IF(AND(CV172="□",CV173="□"),"☑","□")</f>
        <v>□</v>
      </c>
      <c r="CW171" s="200"/>
      <c r="CX171" s="1" t="s">
        <v>104</v>
      </c>
      <c r="CY171" s="1"/>
      <c r="CZ171" s="1"/>
      <c r="DA171" s="1"/>
      <c r="DB171" s="1"/>
      <c r="DC171" s="1"/>
      <c r="DD171" s="1"/>
      <c r="DE171" s="1"/>
      <c r="DF171" s="1"/>
      <c r="DG171" s="1"/>
      <c r="DH171" s="1"/>
      <c r="DI171" s="1"/>
      <c r="DJ171" s="1"/>
      <c r="DK171" s="1"/>
      <c r="DL171" s="1"/>
      <c r="DM171" s="1"/>
    </row>
    <row r="172" spans="2:117">
      <c r="B172" s="213"/>
      <c r="C172" s="209"/>
      <c r="D172" s="213"/>
      <c r="E172" s="200"/>
      <c r="F172" s="200"/>
      <c r="G172" s="200"/>
      <c r="H172" s="200"/>
      <c r="I172" s="200"/>
      <c r="J172" s="200"/>
      <c r="K172" s="200"/>
      <c r="L172" s="200"/>
      <c r="M172" s="200"/>
      <c r="N172" s="200"/>
      <c r="O172" s="200"/>
      <c r="P172" s="209"/>
      <c r="Q172" s="213"/>
      <c r="R172" s="200"/>
      <c r="S172" s="200"/>
      <c r="T172" s="200"/>
      <c r="U172" s="200"/>
      <c r="V172" s="200"/>
      <c r="W172" s="200"/>
      <c r="X172" s="200"/>
      <c r="Y172" s="200"/>
      <c r="Z172" s="200"/>
      <c r="AA172" s="200"/>
      <c r="AB172" s="200"/>
      <c r="AC172" s="200"/>
      <c r="AD172" s="200"/>
      <c r="AE172" s="209"/>
      <c r="AF172" s="210" t="s">
        <v>33</v>
      </c>
      <c r="AG172" s="211"/>
      <c r="AH172" s="212" t="s">
        <v>23</v>
      </c>
      <c r="AI172" s="212"/>
      <c r="AJ172" s="212"/>
      <c r="AK172" s="212"/>
      <c r="AL172" s="212"/>
      <c r="AM172" s="212"/>
      <c r="AN172" s="212"/>
      <c r="AO172" s="213" t="str">
        <f>IF(AZ172="","□","☑")</f>
        <v>□</v>
      </c>
      <c r="AP172" s="200"/>
      <c r="AQ172" s="212" t="s">
        <v>30</v>
      </c>
      <c r="AR172" s="212"/>
      <c r="AS172" s="212"/>
      <c r="AT172" s="212"/>
      <c r="AU172" s="212"/>
      <c r="AV172" s="212"/>
      <c r="AW172" s="212"/>
      <c r="AX172" s="212"/>
      <c r="AY172" s="212"/>
      <c r="AZ172" s="200" t="str">
        <f>IF(VLOOKUP(B171,無償化名簿!$A$17:$R$66,8)=0,"",VLOOKUP(B171,無償化名簿!$A$17:$R$66,8))</f>
        <v/>
      </c>
      <c r="BA172" s="200"/>
      <c r="BB172" s="200"/>
      <c r="BC172" s="200" t="s">
        <v>7</v>
      </c>
      <c r="BD172" s="200"/>
      <c r="BE172" s="20" t="s">
        <v>42</v>
      </c>
      <c r="BF172" s="226"/>
      <c r="BG172" s="205"/>
      <c r="BH172" s="205"/>
      <c r="BI172" s="205"/>
      <c r="BJ172" s="205"/>
      <c r="BK172" s="205"/>
      <c r="BL172" s="205"/>
      <c r="BM172" s="205"/>
      <c r="BN172" s="205"/>
      <c r="BO172" s="205"/>
      <c r="BP172" s="205"/>
      <c r="BQ172" s="205"/>
      <c r="BR172" s="205"/>
      <c r="BS172" s="205"/>
      <c r="BT172" s="206"/>
      <c r="BU172" s="205"/>
      <c r="BV172" s="205"/>
      <c r="BW172" s="205"/>
      <c r="BX172" s="205"/>
      <c r="BY172" s="205"/>
      <c r="BZ172" s="205"/>
      <c r="CA172" s="205"/>
      <c r="CB172" s="205"/>
      <c r="CC172" s="205"/>
      <c r="CD172" s="205"/>
      <c r="CE172" s="205"/>
      <c r="CF172" s="205"/>
      <c r="CG172" s="205"/>
      <c r="CH172" s="200"/>
      <c r="CI172" s="209"/>
      <c r="CJ172" s="1"/>
      <c r="CK172" s="200"/>
      <c r="CL172" s="200"/>
      <c r="CM172" s="200"/>
      <c r="CN172" s="1"/>
      <c r="CO172" s="200"/>
      <c r="CP172" s="200"/>
      <c r="CQ172" s="200"/>
      <c r="CR172" s="200"/>
      <c r="CS172" s="200"/>
      <c r="CT172" s="200"/>
      <c r="CU172" s="201"/>
      <c r="CV172" s="200" t="str">
        <f>IF(DG172="","□","☑")</f>
        <v>☑</v>
      </c>
      <c r="CW172" s="200"/>
      <c r="CX172" s="1" t="s">
        <v>100</v>
      </c>
      <c r="CY172" s="1"/>
      <c r="CZ172" s="1"/>
      <c r="DA172" s="1"/>
      <c r="DB172" s="1"/>
      <c r="DC172" s="1"/>
      <c r="DD172" s="1"/>
      <c r="DE172" s="1"/>
      <c r="DF172" s="1"/>
      <c r="DG172" s="200" t="b">
        <f>IF(VLOOKUP(B171,無償化名簿!$A$17:$R$66,16)=0,"",VLOOKUP(B171,無償化名簿!$A$17:$R$66,16))</f>
        <v>0</v>
      </c>
      <c r="DH172" s="200"/>
      <c r="DI172" s="200"/>
      <c r="DJ172" s="1" t="s">
        <v>101</v>
      </c>
      <c r="DK172" s="1"/>
      <c r="DL172" s="1" t="s">
        <v>102</v>
      </c>
      <c r="DM172" s="1"/>
    </row>
    <row r="173" spans="2:117">
      <c r="B173" s="217"/>
      <c r="C173" s="227"/>
      <c r="D173" s="217"/>
      <c r="E173" s="218"/>
      <c r="F173" s="218"/>
      <c r="G173" s="218"/>
      <c r="H173" s="218"/>
      <c r="I173" s="218"/>
      <c r="J173" s="218"/>
      <c r="K173" s="218"/>
      <c r="L173" s="218"/>
      <c r="M173" s="218"/>
      <c r="N173" s="218"/>
      <c r="O173" s="218"/>
      <c r="P173" s="227"/>
      <c r="Q173" s="217"/>
      <c r="R173" s="218"/>
      <c r="S173" s="218"/>
      <c r="T173" s="218"/>
      <c r="U173" s="218"/>
      <c r="V173" s="218"/>
      <c r="W173" s="218"/>
      <c r="X173" s="218"/>
      <c r="Y173" s="218"/>
      <c r="Z173" s="218"/>
      <c r="AA173" s="218"/>
      <c r="AB173" s="218"/>
      <c r="AC173" s="218"/>
      <c r="AD173" s="218"/>
      <c r="AE173" s="227"/>
      <c r="AF173" s="214" t="s">
        <v>33</v>
      </c>
      <c r="AG173" s="215"/>
      <c r="AH173" s="216" t="s">
        <v>22</v>
      </c>
      <c r="AI173" s="216"/>
      <c r="AJ173" s="216"/>
      <c r="AK173" s="216"/>
      <c r="AL173" s="216"/>
      <c r="AM173" s="216"/>
      <c r="AN173" s="216"/>
      <c r="AO173" s="213" t="str">
        <f>IF(AZ173="","□","☑")</f>
        <v>□</v>
      </c>
      <c r="AP173" s="200"/>
      <c r="AQ173" s="216" t="s">
        <v>89</v>
      </c>
      <c r="AR173" s="216"/>
      <c r="AS173" s="216"/>
      <c r="AT173" s="216"/>
      <c r="AU173" s="216"/>
      <c r="AV173" s="216"/>
      <c r="AW173" s="216"/>
      <c r="AX173" s="216"/>
      <c r="AY173" s="216"/>
      <c r="AZ173" s="218" t="str">
        <f>IF(VLOOKUP(B171,無償化名簿!$A$17:$R$66,9)=0,"",VLOOKUP(B171,無償化名簿!$A$17:$R$66,9))</f>
        <v/>
      </c>
      <c r="BA173" s="218"/>
      <c r="BB173" s="218"/>
      <c r="BC173" s="218" t="s">
        <v>7</v>
      </c>
      <c r="BD173" s="218"/>
      <c r="BE173" s="21" t="s">
        <v>42</v>
      </c>
      <c r="BF173" s="219" t="e">
        <f>MIN(BF171,BU171)</f>
        <v>#N/A</v>
      </c>
      <c r="BG173" s="220"/>
      <c r="BH173" s="220"/>
      <c r="BI173" s="220"/>
      <c r="BJ173" s="220"/>
      <c r="BK173" s="220"/>
      <c r="BL173" s="220"/>
      <c r="BM173" s="220"/>
      <c r="BN173" s="220"/>
      <c r="BO173" s="220"/>
      <c r="BP173" s="220"/>
      <c r="BQ173" s="220"/>
      <c r="BR173" s="220"/>
      <c r="BS173" s="220"/>
      <c r="BT173" s="220"/>
      <c r="BU173" s="220"/>
      <c r="BV173" s="220"/>
      <c r="BW173" s="220"/>
      <c r="BX173" s="220"/>
      <c r="BY173" s="220"/>
      <c r="BZ173" s="220"/>
      <c r="CA173" s="220"/>
      <c r="CB173" s="220"/>
      <c r="CC173" s="220"/>
      <c r="CD173" s="220"/>
      <c r="CE173" s="220"/>
      <c r="CF173" s="220"/>
      <c r="CG173" s="220"/>
      <c r="CH173" s="221" t="s">
        <v>5</v>
      </c>
      <c r="CI173" s="222"/>
      <c r="CJ173" s="1"/>
      <c r="CK173" s="200"/>
      <c r="CL173" s="200"/>
      <c r="CM173" s="200"/>
      <c r="CN173" s="1"/>
      <c r="CO173" s="200"/>
      <c r="CP173" s="200"/>
      <c r="CQ173" s="200"/>
      <c r="CR173" s="200"/>
      <c r="CS173" s="200"/>
      <c r="CT173" s="200"/>
      <c r="CU173" s="201"/>
      <c r="CV173" s="267" t="str">
        <f>IF(DG173="","□","☑")</f>
        <v>□</v>
      </c>
      <c r="CW173" s="267"/>
      <c r="CX173" s="1" t="s">
        <v>103</v>
      </c>
      <c r="CY173" s="1"/>
      <c r="CZ173" s="1"/>
      <c r="DA173" s="1"/>
      <c r="DB173" s="1"/>
      <c r="DC173" s="1"/>
      <c r="DD173" s="1"/>
      <c r="DE173" s="1"/>
      <c r="DF173" s="1"/>
      <c r="DG173" s="200" t="str">
        <f>IF(VLOOKUP(B171,無償化名簿!$A$17:$R$66,17)=0,"",VLOOKUP(B171,無償化名簿!$A$17:$R$66,17))</f>
        <v/>
      </c>
      <c r="DH173" s="200"/>
      <c r="DI173" s="200"/>
      <c r="DJ173" s="1" t="s">
        <v>101</v>
      </c>
      <c r="DK173" s="1"/>
      <c r="DL173" s="1" t="s">
        <v>102</v>
      </c>
      <c r="DM173" s="1"/>
    </row>
    <row r="174" spans="2:117">
      <c r="B174" s="224">
        <v>56</v>
      </c>
      <c r="C174" s="208"/>
      <c r="D174" s="228">
        <f>VLOOKUP(B174,無償化名簿!$A$17:$R$66,3)</f>
        <v>0</v>
      </c>
      <c r="E174" s="207"/>
      <c r="F174" s="207"/>
      <c r="G174" s="207"/>
      <c r="H174" s="207"/>
      <c r="I174" s="207"/>
      <c r="J174" s="207"/>
      <c r="K174" s="207"/>
      <c r="L174" s="207"/>
      <c r="M174" s="207"/>
      <c r="N174" s="207"/>
      <c r="O174" s="207"/>
      <c r="P174" s="208"/>
      <c r="Q174" s="224">
        <f>VLOOKUP(B174,無償化名簿!$A$17:$R$66,2)</f>
        <v>0</v>
      </c>
      <c r="R174" s="207"/>
      <c r="S174" s="207"/>
      <c r="T174" s="207"/>
      <c r="U174" s="207"/>
      <c r="V174" s="207"/>
      <c r="W174" s="207"/>
      <c r="X174" s="207"/>
      <c r="Y174" s="207"/>
      <c r="Z174" s="207"/>
      <c r="AA174" s="207"/>
      <c r="AB174" s="207"/>
      <c r="AC174" s="207"/>
      <c r="AD174" s="207"/>
      <c r="AE174" s="208"/>
      <c r="AF174" s="229" t="s">
        <v>62</v>
      </c>
      <c r="AG174" s="230"/>
      <c r="AH174" s="223" t="s">
        <v>21</v>
      </c>
      <c r="AI174" s="223"/>
      <c r="AJ174" s="223"/>
      <c r="AK174" s="223"/>
      <c r="AL174" s="223"/>
      <c r="AM174" s="223"/>
      <c r="AN174" s="223"/>
      <c r="AO174" s="224" t="str">
        <f>IF(AND(AO175="□",AO176="□"),"☑","□")</f>
        <v>☑</v>
      </c>
      <c r="AP174" s="207"/>
      <c r="AQ174" s="223" t="s">
        <v>41</v>
      </c>
      <c r="AR174" s="223"/>
      <c r="AS174" s="223"/>
      <c r="AT174" s="223"/>
      <c r="AU174" s="207"/>
      <c r="AV174" s="207"/>
      <c r="AW174" s="207"/>
      <c r="AX174" s="207"/>
      <c r="AY174" s="207"/>
      <c r="AZ174" s="207"/>
      <c r="BA174" s="207"/>
      <c r="BB174" s="207"/>
      <c r="BC174" s="207"/>
      <c r="BD174" s="207"/>
      <c r="BE174" s="208"/>
      <c r="BF174" s="225">
        <f>VLOOKUP(B174,無償化名簿!$A$17:$R$66,11)-VLOOKUP(B174,無償化名簿!$A$17:$R$66,15)</f>
        <v>0</v>
      </c>
      <c r="BG174" s="203"/>
      <c r="BH174" s="203"/>
      <c r="BI174" s="203"/>
      <c r="BJ174" s="203"/>
      <c r="BK174" s="203"/>
      <c r="BL174" s="203"/>
      <c r="BM174" s="203"/>
      <c r="BN174" s="203"/>
      <c r="BO174" s="203"/>
      <c r="BP174" s="203"/>
      <c r="BQ174" s="203"/>
      <c r="BR174" s="203"/>
      <c r="BS174" s="203" t="s">
        <v>5</v>
      </c>
      <c r="BT174" s="204"/>
      <c r="BU174" s="203" t="e">
        <f>IF(CO174&gt;7,0,IF(CV174="☑",CQ174,IF(CV175="☑",CS174,IF(CV176="☑",CU174))))</f>
        <v>#N/A</v>
      </c>
      <c r="BV174" s="203"/>
      <c r="BW174" s="203"/>
      <c r="BX174" s="203"/>
      <c r="BY174" s="203"/>
      <c r="BZ174" s="203"/>
      <c r="CA174" s="203"/>
      <c r="CB174" s="203"/>
      <c r="CC174" s="203"/>
      <c r="CD174" s="203"/>
      <c r="CE174" s="203"/>
      <c r="CF174" s="203"/>
      <c r="CG174" s="203"/>
      <c r="CH174" s="207" t="s">
        <v>5</v>
      </c>
      <c r="CI174" s="208"/>
      <c r="CJ174" s="1"/>
      <c r="CK174" s="200" t="e">
        <f>BF176</f>
        <v>#N/A</v>
      </c>
      <c r="CL174" s="200"/>
      <c r="CM174" s="200"/>
      <c r="CN174" s="1"/>
      <c r="CO174" s="200">
        <f>DATEDIF(D174,$CQ$4,"Y")</f>
        <v>0</v>
      </c>
      <c r="CP174" s="200"/>
      <c r="CQ174" s="200">
        <f>IF(CO174&lt;3,42000,37000)</f>
        <v>42000</v>
      </c>
      <c r="CR174" s="200"/>
      <c r="CS174" s="200" t="e">
        <f>ROUNDDOWN(CQ174*($CQ$205-DG175+1)/$CQ$205,-1)</f>
        <v>#N/A</v>
      </c>
      <c r="CT174" s="200"/>
      <c r="CU174" s="201" t="e">
        <f>ROUNDDOWN(CQ174*DG176/$CQ$205,-1)</f>
        <v>#VALUE!</v>
      </c>
      <c r="CV174" s="200" t="str">
        <f>IF(AND(CV175="□",CV176="□"),"☑","□")</f>
        <v>□</v>
      </c>
      <c r="CW174" s="200"/>
      <c r="CX174" s="1" t="s">
        <v>104</v>
      </c>
      <c r="CY174" s="1"/>
      <c r="CZ174" s="1"/>
      <c r="DA174" s="1"/>
      <c r="DB174" s="1"/>
      <c r="DC174" s="1"/>
      <c r="DD174" s="1"/>
      <c r="DE174" s="1"/>
      <c r="DF174" s="1"/>
      <c r="DG174" s="1"/>
      <c r="DH174" s="1"/>
      <c r="DI174" s="1"/>
      <c r="DJ174" s="1"/>
      <c r="DK174" s="1"/>
      <c r="DL174" s="1"/>
      <c r="DM174" s="1"/>
    </row>
    <row r="175" spans="2:117">
      <c r="B175" s="213"/>
      <c r="C175" s="209"/>
      <c r="D175" s="213"/>
      <c r="E175" s="200"/>
      <c r="F175" s="200"/>
      <c r="G175" s="200"/>
      <c r="H175" s="200"/>
      <c r="I175" s="200"/>
      <c r="J175" s="200"/>
      <c r="K175" s="200"/>
      <c r="L175" s="200"/>
      <c r="M175" s="200"/>
      <c r="N175" s="200"/>
      <c r="O175" s="200"/>
      <c r="P175" s="209"/>
      <c r="Q175" s="213"/>
      <c r="R175" s="200"/>
      <c r="S175" s="200"/>
      <c r="T175" s="200"/>
      <c r="U175" s="200"/>
      <c r="V175" s="200"/>
      <c r="W175" s="200"/>
      <c r="X175" s="200"/>
      <c r="Y175" s="200"/>
      <c r="Z175" s="200"/>
      <c r="AA175" s="200"/>
      <c r="AB175" s="200"/>
      <c r="AC175" s="200"/>
      <c r="AD175" s="200"/>
      <c r="AE175" s="209"/>
      <c r="AF175" s="210" t="s">
        <v>33</v>
      </c>
      <c r="AG175" s="211"/>
      <c r="AH175" s="212" t="s">
        <v>23</v>
      </c>
      <c r="AI175" s="212"/>
      <c r="AJ175" s="212"/>
      <c r="AK175" s="212"/>
      <c r="AL175" s="212"/>
      <c r="AM175" s="212"/>
      <c r="AN175" s="212"/>
      <c r="AO175" s="213" t="str">
        <f>IF(AZ175="","□","☑")</f>
        <v>□</v>
      </c>
      <c r="AP175" s="200"/>
      <c r="AQ175" s="212" t="s">
        <v>30</v>
      </c>
      <c r="AR175" s="212"/>
      <c r="AS175" s="212"/>
      <c r="AT175" s="212"/>
      <c r="AU175" s="212"/>
      <c r="AV175" s="212"/>
      <c r="AW175" s="212"/>
      <c r="AX175" s="212"/>
      <c r="AY175" s="212"/>
      <c r="AZ175" s="200" t="str">
        <f>IF(VLOOKUP(B174,無償化名簿!$A$17:$R$66,8)=0,"",VLOOKUP(B174,無償化名簿!$A$17:$R$66,8))</f>
        <v/>
      </c>
      <c r="BA175" s="200"/>
      <c r="BB175" s="200"/>
      <c r="BC175" s="200" t="s">
        <v>7</v>
      </c>
      <c r="BD175" s="200"/>
      <c r="BE175" s="20" t="s">
        <v>42</v>
      </c>
      <c r="BF175" s="226"/>
      <c r="BG175" s="205"/>
      <c r="BH175" s="205"/>
      <c r="BI175" s="205"/>
      <c r="BJ175" s="205"/>
      <c r="BK175" s="205"/>
      <c r="BL175" s="205"/>
      <c r="BM175" s="205"/>
      <c r="BN175" s="205"/>
      <c r="BO175" s="205"/>
      <c r="BP175" s="205"/>
      <c r="BQ175" s="205"/>
      <c r="BR175" s="205"/>
      <c r="BS175" s="205"/>
      <c r="BT175" s="206"/>
      <c r="BU175" s="205"/>
      <c r="BV175" s="205"/>
      <c r="BW175" s="205"/>
      <c r="BX175" s="205"/>
      <c r="BY175" s="205"/>
      <c r="BZ175" s="205"/>
      <c r="CA175" s="205"/>
      <c r="CB175" s="205"/>
      <c r="CC175" s="205"/>
      <c r="CD175" s="205"/>
      <c r="CE175" s="205"/>
      <c r="CF175" s="205"/>
      <c r="CG175" s="205"/>
      <c r="CH175" s="200"/>
      <c r="CI175" s="209"/>
      <c r="CJ175" s="1"/>
      <c r="CK175" s="200"/>
      <c r="CL175" s="200"/>
      <c r="CM175" s="200"/>
      <c r="CN175" s="1"/>
      <c r="CO175" s="200"/>
      <c r="CP175" s="200"/>
      <c r="CQ175" s="200"/>
      <c r="CR175" s="200"/>
      <c r="CS175" s="200"/>
      <c r="CT175" s="200"/>
      <c r="CU175" s="201"/>
      <c r="CV175" s="200" t="str">
        <f>IF(DG175="","□","☑")</f>
        <v>☑</v>
      </c>
      <c r="CW175" s="200"/>
      <c r="CX175" s="1" t="s">
        <v>100</v>
      </c>
      <c r="CY175" s="1"/>
      <c r="CZ175" s="1"/>
      <c r="DA175" s="1"/>
      <c r="DB175" s="1"/>
      <c r="DC175" s="1"/>
      <c r="DD175" s="1"/>
      <c r="DE175" s="1"/>
      <c r="DF175" s="1"/>
      <c r="DG175" s="200" t="b">
        <f>IF(VLOOKUP(B174,無償化名簿!$A$17:$R$66,16)=0,"",VLOOKUP(B174,無償化名簿!$A$17:$R$66,16))</f>
        <v>0</v>
      </c>
      <c r="DH175" s="200"/>
      <c r="DI175" s="200"/>
      <c r="DJ175" s="1" t="s">
        <v>101</v>
      </c>
      <c r="DK175" s="1"/>
      <c r="DL175" s="1" t="s">
        <v>102</v>
      </c>
      <c r="DM175" s="1"/>
    </row>
    <row r="176" spans="2:117">
      <c r="B176" s="217"/>
      <c r="C176" s="227"/>
      <c r="D176" s="217"/>
      <c r="E176" s="218"/>
      <c r="F176" s="218"/>
      <c r="G176" s="218"/>
      <c r="H176" s="218"/>
      <c r="I176" s="218"/>
      <c r="J176" s="218"/>
      <c r="K176" s="218"/>
      <c r="L176" s="218"/>
      <c r="M176" s="218"/>
      <c r="N176" s="218"/>
      <c r="O176" s="218"/>
      <c r="P176" s="227"/>
      <c r="Q176" s="217"/>
      <c r="R176" s="218"/>
      <c r="S176" s="218"/>
      <c r="T176" s="218"/>
      <c r="U176" s="218"/>
      <c r="V176" s="218"/>
      <c r="W176" s="218"/>
      <c r="X176" s="218"/>
      <c r="Y176" s="218"/>
      <c r="Z176" s="218"/>
      <c r="AA176" s="218"/>
      <c r="AB176" s="218"/>
      <c r="AC176" s="218"/>
      <c r="AD176" s="218"/>
      <c r="AE176" s="227"/>
      <c r="AF176" s="214" t="s">
        <v>33</v>
      </c>
      <c r="AG176" s="215"/>
      <c r="AH176" s="216" t="s">
        <v>22</v>
      </c>
      <c r="AI176" s="216"/>
      <c r="AJ176" s="216"/>
      <c r="AK176" s="216"/>
      <c r="AL176" s="216"/>
      <c r="AM176" s="216"/>
      <c r="AN176" s="216"/>
      <c r="AO176" s="217" t="str">
        <f>IF(AZ176="","□","☑")</f>
        <v>□</v>
      </c>
      <c r="AP176" s="218"/>
      <c r="AQ176" s="216" t="s">
        <v>89</v>
      </c>
      <c r="AR176" s="216"/>
      <c r="AS176" s="216"/>
      <c r="AT176" s="216"/>
      <c r="AU176" s="216"/>
      <c r="AV176" s="216"/>
      <c r="AW176" s="216"/>
      <c r="AX176" s="216"/>
      <c r="AY176" s="216"/>
      <c r="AZ176" s="218" t="str">
        <f>IF(VLOOKUP(B174,無償化名簿!$A$17:$R$66,9)=0,"",VLOOKUP(B174,無償化名簿!$A$17:$R$66,9))</f>
        <v/>
      </c>
      <c r="BA176" s="218"/>
      <c r="BB176" s="218"/>
      <c r="BC176" s="218" t="s">
        <v>7</v>
      </c>
      <c r="BD176" s="218"/>
      <c r="BE176" s="21" t="s">
        <v>42</v>
      </c>
      <c r="BF176" s="219" t="e">
        <f>MIN(BF174,BU174)</f>
        <v>#N/A</v>
      </c>
      <c r="BG176" s="220"/>
      <c r="BH176" s="220"/>
      <c r="BI176" s="220"/>
      <c r="BJ176" s="220"/>
      <c r="BK176" s="220"/>
      <c r="BL176" s="220"/>
      <c r="BM176" s="220"/>
      <c r="BN176" s="220"/>
      <c r="BO176" s="220"/>
      <c r="BP176" s="220"/>
      <c r="BQ176" s="220"/>
      <c r="BR176" s="220"/>
      <c r="BS176" s="220"/>
      <c r="BT176" s="220"/>
      <c r="BU176" s="220"/>
      <c r="BV176" s="220"/>
      <c r="BW176" s="220"/>
      <c r="BX176" s="220"/>
      <c r="BY176" s="220"/>
      <c r="BZ176" s="220"/>
      <c r="CA176" s="220"/>
      <c r="CB176" s="220"/>
      <c r="CC176" s="220"/>
      <c r="CD176" s="220"/>
      <c r="CE176" s="220"/>
      <c r="CF176" s="220"/>
      <c r="CG176" s="220"/>
      <c r="CH176" s="221" t="s">
        <v>5</v>
      </c>
      <c r="CI176" s="222"/>
      <c r="CJ176" s="1"/>
      <c r="CK176" s="200"/>
      <c r="CL176" s="200"/>
      <c r="CM176" s="200"/>
      <c r="CN176" s="1"/>
      <c r="CO176" s="200"/>
      <c r="CP176" s="200"/>
      <c r="CQ176" s="200"/>
      <c r="CR176" s="200"/>
      <c r="CS176" s="200"/>
      <c r="CT176" s="200"/>
      <c r="CU176" s="201"/>
      <c r="CV176" s="267" t="str">
        <f>IF(DG176="","□","☑")</f>
        <v>□</v>
      </c>
      <c r="CW176" s="267"/>
      <c r="CX176" s="1" t="s">
        <v>103</v>
      </c>
      <c r="CY176" s="1"/>
      <c r="CZ176" s="1"/>
      <c r="DA176" s="1"/>
      <c r="DB176" s="1"/>
      <c r="DC176" s="1"/>
      <c r="DD176" s="1"/>
      <c r="DE176" s="1"/>
      <c r="DF176" s="1"/>
      <c r="DG176" s="200" t="str">
        <f>IF(VLOOKUP(B174,無償化名簿!$A$17:$R$66,17)=0,"",VLOOKUP(B174,無償化名簿!$A$17:$R$66,17))</f>
        <v/>
      </c>
      <c r="DH176" s="200"/>
      <c r="DI176" s="200"/>
      <c r="DJ176" s="1" t="s">
        <v>101</v>
      </c>
      <c r="DK176" s="1"/>
      <c r="DL176" s="1" t="s">
        <v>102</v>
      </c>
      <c r="DM176" s="1"/>
    </row>
    <row r="177" spans="2:117">
      <c r="B177" s="224">
        <v>57</v>
      </c>
      <c r="C177" s="208"/>
      <c r="D177" s="228">
        <f>VLOOKUP(B177,無償化名簿!$A$17:$R$66,3)</f>
        <v>0</v>
      </c>
      <c r="E177" s="207"/>
      <c r="F177" s="207"/>
      <c r="G177" s="207"/>
      <c r="H177" s="207"/>
      <c r="I177" s="207"/>
      <c r="J177" s="207"/>
      <c r="K177" s="207"/>
      <c r="L177" s="207"/>
      <c r="M177" s="207"/>
      <c r="N177" s="207"/>
      <c r="O177" s="207"/>
      <c r="P177" s="208"/>
      <c r="Q177" s="224">
        <f>VLOOKUP(B177,無償化名簿!$A$17:$R$66,2)</f>
        <v>0</v>
      </c>
      <c r="R177" s="207"/>
      <c r="S177" s="207"/>
      <c r="T177" s="207"/>
      <c r="U177" s="207"/>
      <c r="V177" s="207"/>
      <c r="W177" s="207"/>
      <c r="X177" s="207"/>
      <c r="Y177" s="207"/>
      <c r="Z177" s="207"/>
      <c r="AA177" s="207"/>
      <c r="AB177" s="207"/>
      <c r="AC177" s="207"/>
      <c r="AD177" s="207"/>
      <c r="AE177" s="208"/>
      <c r="AF177" s="229" t="s">
        <v>86</v>
      </c>
      <c r="AG177" s="230"/>
      <c r="AH177" s="223" t="s">
        <v>21</v>
      </c>
      <c r="AI177" s="223"/>
      <c r="AJ177" s="223"/>
      <c r="AK177" s="223"/>
      <c r="AL177" s="223"/>
      <c r="AM177" s="223"/>
      <c r="AN177" s="223"/>
      <c r="AO177" s="224" t="str">
        <f>IF(AND(AO178="□",AO179="□"),"☑","□")</f>
        <v>☑</v>
      </c>
      <c r="AP177" s="207"/>
      <c r="AQ177" s="223" t="s">
        <v>41</v>
      </c>
      <c r="AR177" s="223"/>
      <c r="AS177" s="223"/>
      <c r="AT177" s="223"/>
      <c r="AU177" s="207"/>
      <c r="AV177" s="207"/>
      <c r="AW177" s="207"/>
      <c r="AX177" s="207"/>
      <c r="AY177" s="207"/>
      <c r="AZ177" s="207"/>
      <c r="BA177" s="207"/>
      <c r="BB177" s="207"/>
      <c r="BC177" s="207"/>
      <c r="BD177" s="207"/>
      <c r="BE177" s="208"/>
      <c r="BF177" s="225">
        <f>VLOOKUP(B177,無償化名簿!$A$17:$R$66,11)-VLOOKUP(B177,無償化名簿!$A$17:$R$66,15)</f>
        <v>0</v>
      </c>
      <c r="BG177" s="203"/>
      <c r="BH177" s="203"/>
      <c r="BI177" s="203"/>
      <c r="BJ177" s="203"/>
      <c r="BK177" s="203"/>
      <c r="BL177" s="203"/>
      <c r="BM177" s="203"/>
      <c r="BN177" s="203"/>
      <c r="BO177" s="203"/>
      <c r="BP177" s="203"/>
      <c r="BQ177" s="203"/>
      <c r="BR177" s="203"/>
      <c r="BS177" s="203" t="s">
        <v>5</v>
      </c>
      <c r="BT177" s="204"/>
      <c r="BU177" s="203" t="e">
        <f>IF(CO177&gt;7,0,IF(CV177="☑",CQ177,IF(CV178="☑",CS177,IF(CV179="☑",CU177))))</f>
        <v>#N/A</v>
      </c>
      <c r="BV177" s="203"/>
      <c r="BW177" s="203"/>
      <c r="BX177" s="203"/>
      <c r="BY177" s="203"/>
      <c r="BZ177" s="203"/>
      <c r="CA177" s="203"/>
      <c r="CB177" s="203"/>
      <c r="CC177" s="203"/>
      <c r="CD177" s="203"/>
      <c r="CE177" s="203"/>
      <c r="CF177" s="203"/>
      <c r="CG177" s="203"/>
      <c r="CH177" s="207" t="s">
        <v>5</v>
      </c>
      <c r="CI177" s="208"/>
      <c r="CJ177" s="1"/>
      <c r="CK177" s="200" t="e">
        <f>BF179</f>
        <v>#N/A</v>
      </c>
      <c r="CL177" s="200"/>
      <c r="CM177" s="200"/>
      <c r="CN177" s="1"/>
      <c r="CO177" s="200">
        <f>DATEDIF(D177,$CQ$4,"Y")</f>
        <v>0</v>
      </c>
      <c r="CP177" s="200"/>
      <c r="CQ177" s="200">
        <f>IF(CO177&lt;3,42000,37000)</f>
        <v>42000</v>
      </c>
      <c r="CR177" s="200"/>
      <c r="CS177" s="200" t="e">
        <f>ROUNDDOWN(CQ177*($CQ$205-DG178+1)/$CQ$205,-1)</f>
        <v>#N/A</v>
      </c>
      <c r="CT177" s="200"/>
      <c r="CU177" s="201" t="e">
        <f>ROUNDDOWN(CQ177*DG179/$CQ$205,-1)</f>
        <v>#VALUE!</v>
      </c>
      <c r="CV177" s="200" t="str">
        <f>IF(AND(CV178="□",CV179="□"),"☑","□")</f>
        <v>□</v>
      </c>
      <c r="CW177" s="200"/>
      <c r="CX177" s="1" t="s">
        <v>104</v>
      </c>
      <c r="CY177" s="1"/>
      <c r="CZ177" s="1"/>
      <c r="DA177" s="1"/>
      <c r="DB177" s="1"/>
      <c r="DC177" s="1"/>
      <c r="DD177" s="1"/>
      <c r="DE177" s="1"/>
      <c r="DF177" s="1"/>
      <c r="DG177" s="1"/>
      <c r="DH177" s="1"/>
      <c r="DI177" s="1"/>
      <c r="DJ177" s="1"/>
      <c r="DK177" s="1"/>
      <c r="DL177" s="1"/>
      <c r="DM177" s="1"/>
    </row>
    <row r="178" spans="2:117">
      <c r="B178" s="213"/>
      <c r="C178" s="209"/>
      <c r="D178" s="213"/>
      <c r="E178" s="200"/>
      <c r="F178" s="200"/>
      <c r="G178" s="200"/>
      <c r="H178" s="200"/>
      <c r="I178" s="200"/>
      <c r="J178" s="200"/>
      <c r="K178" s="200"/>
      <c r="L178" s="200"/>
      <c r="M178" s="200"/>
      <c r="N178" s="200"/>
      <c r="O178" s="200"/>
      <c r="P178" s="209"/>
      <c r="Q178" s="213"/>
      <c r="R178" s="200"/>
      <c r="S178" s="200"/>
      <c r="T178" s="200"/>
      <c r="U178" s="200"/>
      <c r="V178" s="200"/>
      <c r="W178" s="200"/>
      <c r="X178" s="200"/>
      <c r="Y178" s="200"/>
      <c r="Z178" s="200"/>
      <c r="AA178" s="200"/>
      <c r="AB178" s="200"/>
      <c r="AC178" s="200"/>
      <c r="AD178" s="200"/>
      <c r="AE178" s="209"/>
      <c r="AF178" s="210" t="s">
        <v>87</v>
      </c>
      <c r="AG178" s="211"/>
      <c r="AH178" s="212" t="s">
        <v>23</v>
      </c>
      <c r="AI178" s="212"/>
      <c r="AJ178" s="212"/>
      <c r="AK178" s="212"/>
      <c r="AL178" s="212"/>
      <c r="AM178" s="212"/>
      <c r="AN178" s="212"/>
      <c r="AO178" s="213" t="str">
        <f>IF(AZ178="","□","☑")</f>
        <v>□</v>
      </c>
      <c r="AP178" s="200"/>
      <c r="AQ178" s="212" t="s">
        <v>30</v>
      </c>
      <c r="AR178" s="212"/>
      <c r="AS178" s="212"/>
      <c r="AT178" s="212"/>
      <c r="AU178" s="212"/>
      <c r="AV178" s="212"/>
      <c r="AW178" s="212"/>
      <c r="AX178" s="212"/>
      <c r="AY178" s="212"/>
      <c r="AZ178" s="200" t="str">
        <f>IF(VLOOKUP(B177,無償化名簿!$A$17:$R$66,8)=0,"",VLOOKUP(B177,無償化名簿!$A$17:$R$66,8))</f>
        <v/>
      </c>
      <c r="BA178" s="200"/>
      <c r="BB178" s="200"/>
      <c r="BC178" s="200" t="s">
        <v>7</v>
      </c>
      <c r="BD178" s="200"/>
      <c r="BE178" s="20" t="s">
        <v>42</v>
      </c>
      <c r="BF178" s="226"/>
      <c r="BG178" s="205"/>
      <c r="BH178" s="205"/>
      <c r="BI178" s="205"/>
      <c r="BJ178" s="205"/>
      <c r="BK178" s="205"/>
      <c r="BL178" s="205"/>
      <c r="BM178" s="205"/>
      <c r="BN178" s="205"/>
      <c r="BO178" s="205"/>
      <c r="BP178" s="205"/>
      <c r="BQ178" s="205"/>
      <c r="BR178" s="205"/>
      <c r="BS178" s="205"/>
      <c r="BT178" s="206"/>
      <c r="BU178" s="205"/>
      <c r="BV178" s="205"/>
      <c r="BW178" s="205"/>
      <c r="BX178" s="205"/>
      <c r="BY178" s="205"/>
      <c r="BZ178" s="205"/>
      <c r="CA178" s="205"/>
      <c r="CB178" s="205"/>
      <c r="CC178" s="205"/>
      <c r="CD178" s="205"/>
      <c r="CE178" s="205"/>
      <c r="CF178" s="205"/>
      <c r="CG178" s="205"/>
      <c r="CH178" s="200"/>
      <c r="CI178" s="209"/>
      <c r="CJ178" s="1"/>
      <c r="CK178" s="200"/>
      <c r="CL178" s="200"/>
      <c r="CM178" s="200"/>
      <c r="CN178" s="1"/>
      <c r="CO178" s="200"/>
      <c r="CP178" s="200"/>
      <c r="CQ178" s="200"/>
      <c r="CR178" s="200"/>
      <c r="CS178" s="200"/>
      <c r="CT178" s="200"/>
      <c r="CU178" s="201"/>
      <c r="CV178" s="200" t="str">
        <f>IF(DG178="","□","☑")</f>
        <v>☑</v>
      </c>
      <c r="CW178" s="200"/>
      <c r="CX178" s="1" t="s">
        <v>100</v>
      </c>
      <c r="CY178" s="1"/>
      <c r="CZ178" s="1"/>
      <c r="DA178" s="1"/>
      <c r="DB178" s="1"/>
      <c r="DC178" s="1"/>
      <c r="DD178" s="1"/>
      <c r="DE178" s="1"/>
      <c r="DF178" s="1"/>
      <c r="DG178" s="200" t="b">
        <f>IF(VLOOKUP(B177,無償化名簿!$A$17:$R$66,16)=0,"",VLOOKUP(B177,無償化名簿!$A$17:$R$66,16))</f>
        <v>0</v>
      </c>
      <c r="DH178" s="200"/>
      <c r="DI178" s="200"/>
      <c r="DJ178" s="1" t="s">
        <v>101</v>
      </c>
      <c r="DK178" s="1"/>
      <c r="DL178" s="1" t="s">
        <v>102</v>
      </c>
      <c r="DM178" s="1"/>
    </row>
    <row r="179" spans="2:117">
      <c r="B179" s="217"/>
      <c r="C179" s="227"/>
      <c r="D179" s="217"/>
      <c r="E179" s="218"/>
      <c r="F179" s="218"/>
      <c r="G179" s="218"/>
      <c r="H179" s="218"/>
      <c r="I179" s="218"/>
      <c r="J179" s="218"/>
      <c r="K179" s="218"/>
      <c r="L179" s="218"/>
      <c r="M179" s="218"/>
      <c r="N179" s="218"/>
      <c r="O179" s="218"/>
      <c r="P179" s="227"/>
      <c r="Q179" s="217"/>
      <c r="R179" s="218"/>
      <c r="S179" s="218"/>
      <c r="T179" s="218"/>
      <c r="U179" s="218"/>
      <c r="V179" s="218"/>
      <c r="W179" s="218"/>
      <c r="X179" s="218"/>
      <c r="Y179" s="218"/>
      <c r="Z179" s="218"/>
      <c r="AA179" s="218"/>
      <c r="AB179" s="218"/>
      <c r="AC179" s="218"/>
      <c r="AD179" s="218"/>
      <c r="AE179" s="227"/>
      <c r="AF179" s="214" t="s">
        <v>33</v>
      </c>
      <c r="AG179" s="215"/>
      <c r="AH179" s="216" t="s">
        <v>22</v>
      </c>
      <c r="AI179" s="216"/>
      <c r="AJ179" s="216"/>
      <c r="AK179" s="216"/>
      <c r="AL179" s="216"/>
      <c r="AM179" s="216"/>
      <c r="AN179" s="216"/>
      <c r="AO179" s="213" t="str">
        <f>IF(AZ179="","□","☑")</f>
        <v>□</v>
      </c>
      <c r="AP179" s="200"/>
      <c r="AQ179" s="216" t="s">
        <v>89</v>
      </c>
      <c r="AR179" s="216"/>
      <c r="AS179" s="216"/>
      <c r="AT179" s="216"/>
      <c r="AU179" s="216"/>
      <c r="AV179" s="216"/>
      <c r="AW179" s="216"/>
      <c r="AX179" s="216"/>
      <c r="AY179" s="216"/>
      <c r="AZ179" s="218" t="str">
        <f>IF(VLOOKUP(B177,無償化名簿!$A$17:$R$66,9)=0,"",VLOOKUP(B177,無償化名簿!$A$17:$R$66,9))</f>
        <v/>
      </c>
      <c r="BA179" s="218"/>
      <c r="BB179" s="218"/>
      <c r="BC179" s="218" t="s">
        <v>7</v>
      </c>
      <c r="BD179" s="218"/>
      <c r="BE179" s="21" t="s">
        <v>42</v>
      </c>
      <c r="BF179" s="219" t="e">
        <f>MIN(BF177,BU177)</f>
        <v>#N/A</v>
      </c>
      <c r="BG179" s="220"/>
      <c r="BH179" s="220"/>
      <c r="BI179" s="220"/>
      <c r="BJ179" s="220"/>
      <c r="BK179" s="220"/>
      <c r="BL179" s="220"/>
      <c r="BM179" s="220"/>
      <c r="BN179" s="220"/>
      <c r="BO179" s="220"/>
      <c r="BP179" s="220"/>
      <c r="BQ179" s="220"/>
      <c r="BR179" s="220"/>
      <c r="BS179" s="220"/>
      <c r="BT179" s="220"/>
      <c r="BU179" s="220"/>
      <c r="BV179" s="220"/>
      <c r="BW179" s="220"/>
      <c r="BX179" s="220"/>
      <c r="BY179" s="220"/>
      <c r="BZ179" s="220"/>
      <c r="CA179" s="220"/>
      <c r="CB179" s="220"/>
      <c r="CC179" s="220"/>
      <c r="CD179" s="220"/>
      <c r="CE179" s="220"/>
      <c r="CF179" s="220"/>
      <c r="CG179" s="220"/>
      <c r="CH179" s="221" t="s">
        <v>5</v>
      </c>
      <c r="CI179" s="222"/>
      <c r="CJ179" s="1"/>
      <c r="CK179" s="200"/>
      <c r="CL179" s="200"/>
      <c r="CM179" s="200"/>
      <c r="CN179" s="1"/>
      <c r="CO179" s="200"/>
      <c r="CP179" s="200"/>
      <c r="CQ179" s="200"/>
      <c r="CR179" s="200"/>
      <c r="CS179" s="200"/>
      <c r="CT179" s="200"/>
      <c r="CU179" s="201"/>
      <c r="CV179" s="267" t="str">
        <f>IF(DG179="","□","☑")</f>
        <v>□</v>
      </c>
      <c r="CW179" s="267"/>
      <c r="CX179" s="1" t="s">
        <v>103</v>
      </c>
      <c r="CY179" s="1"/>
      <c r="CZ179" s="1"/>
      <c r="DA179" s="1"/>
      <c r="DB179" s="1"/>
      <c r="DC179" s="1"/>
      <c r="DD179" s="1"/>
      <c r="DE179" s="1"/>
      <c r="DF179" s="1"/>
      <c r="DG179" s="200" t="str">
        <f>IF(VLOOKUP(B177,無償化名簿!$A$17:$R$66,17)=0,"",VLOOKUP(B177,無償化名簿!$A$17:$R$66,17))</f>
        <v/>
      </c>
      <c r="DH179" s="200"/>
      <c r="DI179" s="200"/>
      <c r="DJ179" s="1" t="s">
        <v>101</v>
      </c>
      <c r="DK179" s="1"/>
      <c r="DL179" s="1" t="s">
        <v>102</v>
      </c>
      <c r="DM179" s="1"/>
    </row>
    <row r="180" spans="2:117">
      <c r="B180" s="224">
        <v>58</v>
      </c>
      <c r="C180" s="208"/>
      <c r="D180" s="228">
        <f>VLOOKUP(B180,無償化名簿!$A$17:$R$66,3)</f>
        <v>0</v>
      </c>
      <c r="E180" s="207"/>
      <c r="F180" s="207"/>
      <c r="G180" s="207"/>
      <c r="H180" s="207"/>
      <c r="I180" s="207"/>
      <c r="J180" s="207"/>
      <c r="K180" s="207"/>
      <c r="L180" s="207"/>
      <c r="M180" s="207"/>
      <c r="N180" s="207"/>
      <c r="O180" s="207"/>
      <c r="P180" s="208"/>
      <c r="Q180" s="224">
        <f>VLOOKUP(B180,無償化名簿!$A$17:$R$66,2)</f>
        <v>0</v>
      </c>
      <c r="R180" s="207"/>
      <c r="S180" s="207"/>
      <c r="T180" s="207"/>
      <c r="U180" s="207"/>
      <c r="V180" s="207"/>
      <c r="W180" s="207"/>
      <c r="X180" s="207"/>
      <c r="Y180" s="207"/>
      <c r="Z180" s="207"/>
      <c r="AA180" s="207"/>
      <c r="AB180" s="207"/>
      <c r="AC180" s="207"/>
      <c r="AD180" s="207"/>
      <c r="AE180" s="208"/>
      <c r="AF180" s="229" t="s">
        <v>62</v>
      </c>
      <c r="AG180" s="230"/>
      <c r="AH180" s="223" t="s">
        <v>21</v>
      </c>
      <c r="AI180" s="223"/>
      <c r="AJ180" s="223"/>
      <c r="AK180" s="223"/>
      <c r="AL180" s="223"/>
      <c r="AM180" s="223"/>
      <c r="AN180" s="223"/>
      <c r="AO180" s="224" t="str">
        <f>IF(AND(AO181="□",AO182="□"),"☑","□")</f>
        <v>☑</v>
      </c>
      <c r="AP180" s="207"/>
      <c r="AQ180" s="223" t="s">
        <v>41</v>
      </c>
      <c r="AR180" s="223"/>
      <c r="AS180" s="223"/>
      <c r="AT180" s="223"/>
      <c r="AU180" s="207"/>
      <c r="AV180" s="207"/>
      <c r="AW180" s="207"/>
      <c r="AX180" s="207"/>
      <c r="AY180" s="207"/>
      <c r="AZ180" s="207"/>
      <c r="BA180" s="207"/>
      <c r="BB180" s="207"/>
      <c r="BC180" s="207"/>
      <c r="BD180" s="207"/>
      <c r="BE180" s="208"/>
      <c r="BF180" s="225">
        <f>VLOOKUP(B180,無償化名簿!$A$17:$R$66,11)-VLOOKUP(B180,無償化名簿!$A$17:$R$66,15)</f>
        <v>0</v>
      </c>
      <c r="BG180" s="203"/>
      <c r="BH180" s="203"/>
      <c r="BI180" s="203"/>
      <c r="BJ180" s="203"/>
      <c r="BK180" s="203"/>
      <c r="BL180" s="203"/>
      <c r="BM180" s="203"/>
      <c r="BN180" s="203"/>
      <c r="BO180" s="203"/>
      <c r="BP180" s="203"/>
      <c r="BQ180" s="203"/>
      <c r="BR180" s="203"/>
      <c r="BS180" s="203" t="s">
        <v>5</v>
      </c>
      <c r="BT180" s="204"/>
      <c r="BU180" s="203" t="e">
        <f>IF(CO180&gt;7,0,IF(CV180="☑",CQ180,IF(CV181="☑",CS180,IF(CV182="☑",CU180))))</f>
        <v>#N/A</v>
      </c>
      <c r="BV180" s="203"/>
      <c r="BW180" s="203"/>
      <c r="BX180" s="203"/>
      <c r="BY180" s="203"/>
      <c r="BZ180" s="203"/>
      <c r="CA180" s="203"/>
      <c r="CB180" s="203"/>
      <c r="CC180" s="203"/>
      <c r="CD180" s="203"/>
      <c r="CE180" s="203"/>
      <c r="CF180" s="203"/>
      <c r="CG180" s="203"/>
      <c r="CH180" s="207" t="s">
        <v>5</v>
      </c>
      <c r="CI180" s="208"/>
      <c r="CJ180" s="1"/>
      <c r="CK180" s="200" t="e">
        <f>BF182</f>
        <v>#N/A</v>
      </c>
      <c r="CL180" s="200"/>
      <c r="CM180" s="200"/>
      <c r="CN180" s="1"/>
      <c r="CO180" s="200">
        <f>DATEDIF(D180,$CQ$4,"Y")</f>
        <v>0</v>
      </c>
      <c r="CP180" s="200"/>
      <c r="CQ180" s="200">
        <f>IF(CO180&lt;3,42000,37000)</f>
        <v>42000</v>
      </c>
      <c r="CR180" s="200"/>
      <c r="CS180" s="200" t="e">
        <f>ROUNDDOWN(CQ180*($CQ$205-DG181+1)/$CQ$205,-1)</f>
        <v>#N/A</v>
      </c>
      <c r="CT180" s="200"/>
      <c r="CU180" s="201" t="e">
        <f>ROUNDDOWN(CQ180*DG182/$CQ$205,-1)</f>
        <v>#VALUE!</v>
      </c>
      <c r="CV180" s="200" t="str">
        <f>IF(AND(CV181="□",CV182="□"),"☑","□")</f>
        <v>□</v>
      </c>
      <c r="CW180" s="200"/>
      <c r="CX180" s="1" t="s">
        <v>104</v>
      </c>
      <c r="CY180" s="1"/>
      <c r="CZ180" s="1"/>
      <c r="DA180" s="1"/>
      <c r="DB180" s="1"/>
      <c r="DC180" s="1"/>
      <c r="DD180" s="1"/>
      <c r="DE180" s="1"/>
      <c r="DF180" s="1"/>
      <c r="DG180" s="1"/>
      <c r="DH180" s="1"/>
      <c r="DI180" s="1"/>
      <c r="DJ180" s="1"/>
      <c r="DK180" s="1"/>
      <c r="DL180" s="1"/>
      <c r="DM180" s="1"/>
    </row>
    <row r="181" spans="2:117">
      <c r="B181" s="213"/>
      <c r="C181" s="209"/>
      <c r="D181" s="213"/>
      <c r="E181" s="200"/>
      <c r="F181" s="200"/>
      <c r="G181" s="200"/>
      <c r="H181" s="200"/>
      <c r="I181" s="200"/>
      <c r="J181" s="200"/>
      <c r="K181" s="200"/>
      <c r="L181" s="200"/>
      <c r="M181" s="200"/>
      <c r="N181" s="200"/>
      <c r="O181" s="200"/>
      <c r="P181" s="209"/>
      <c r="Q181" s="213"/>
      <c r="R181" s="200"/>
      <c r="S181" s="200"/>
      <c r="T181" s="200"/>
      <c r="U181" s="200"/>
      <c r="V181" s="200"/>
      <c r="W181" s="200"/>
      <c r="X181" s="200"/>
      <c r="Y181" s="200"/>
      <c r="Z181" s="200"/>
      <c r="AA181" s="200"/>
      <c r="AB181" s="200"/>
      <c r="AC181" s="200"/>
      <c r="AD181" s="200"/>
      <c r="AE181" s="209"/>
      <c r="AF181" s="210" t="s">
        <v>33</v>
      </c>
      <c r="AG181" s="211"/>
      <c r="AH181" s="212" t="s">
        <v>23</v>
      </c>
      <c r="AI181" s="212"/>
      <c r="AJ181" s="212"/>
      <c r="AK181" s="212"/>
      <c r="AL181" s="212"/>
      <c r="AM181" s="212"/>
      <c r="AN181" s="212"/>
      <c r="AO181" s="213" t="str">
        <f>IF(AZ181="","□","☑")</f>
        <v>□</v>
      </c>
      <c r="AP181" s="200"/>
      <c r="AQ181" s="212" t="s">
        <v>30</v>
      </c>
      <c r="AR181" s="212"/>
      <c r="AS181" s="212"/>
      <c r="AT181" s="212"/>
      <c r="AU181" s="212"/>
      <c r="AV181" s="212"/>
      <c r="AW181" s="212"/>
      <c r="AX181" s="212"/>
      <c r="AY181" s="212"/>
      <c r="AZ181" s="200" t="str">
        <f>IF(VLOOKUP(B180,無償化名簿!$A$17:$R$66,8)=0,"",VLOOKUP(B180,無償化名簿!$A$17:$R$66,8))</f>
        <v/>
      </c>
      <c r="BA181" s="200"/>
      <c r="BB181" s="200"/>
      <c r="BC181" s="200" t="s">
        <v>7</v>
      </c>
      <c r="BD181" s="200"/>
      <c r="BE181" s="20" t="s">
        <v>42</v>
      </c>
      <c r="BF181" s="226"/>
      <c r="BG181" s="205"/>
      <c r="BH181" s="205"/>
      <c r="BI181" s="205"/>
      <c r="BJ181" s="205"/>
      <c r="BK181" s="205"/>
      <c r="BL181" s="205"/>
      <c r="BM181" s="205"/>
      <c r="BN181" s="205"/>
      <c r="BO181" s="205"/>
      <c r="BP181" s="205"/>
      <c r="BQ181" s="205"/>
      <c r="BR181" s="205"/>
      <c r="BS181" s="205"/>
      <c r="BT181" s="206"/>
      <c r="BU181" s="205"/>
      <c r="BV181" s="205"/>
      <c r="BW181" s="205"/>
      <c r="BX181" s="205"/>
      <c r="BY181" s="205"/>
      <c r="BZ181" s="205"/>
      <c r="CA181" s="205"/>
      <c r="CB181" s="205"/>
      <c r="CC181" s="205"/>
      <c r="CD181" s="205"/>
      <c r="CE181" s="205"/>
      <c r="CF181" s="205"/>
      <c r="CG181" s="205"/>
      <c r="CH181" s="200"/>
      <c r="CI181" s="209"/>
      <c r="CJ181" s="1"/>
      <c r="CK181" s="200"/>
      <c r="CL181" s="200"/>
      <c r="CM181" s="200"/>
      <c r="CN181" s="1"/>
      <c r="CO181" s="200"/>
      <c r="CP181" s="200"/>
      <c r="CQ181" s="200"/>
      <c r="CR181" s="200"/>
      <c r="CS181" s="200"/>
      <c r="CT181" s="200"/>
      <c r="CU181" s="201"/>
      <c r="CV181" s="200" t="str">
        <f>IF(DG181="","□","☑")</f>
        <v>☑</v>
      </c>
      <c r="CW181" s="200"/>
      <c r="CX181" s="1" t="s">
        <v>100</v>
      </c>
      <c r="CY181" s="1"/>
      <c r="CZ181" s="1"/>
      <c r="DA181" s="1"/>
      <c r="DB181" s="1"/>
      <c r="DC181" s="1"/>
      <c r="DD181" s="1"/>
      <c r="DE181" s="1"/>
      <c r="DF181" s="1"/>
      <c r="DG181" s="200" t="b">
        <f>IF(VLOOKUP(B180,無償化名簿!$A$17:$R$66,16)=0,"",VLOOKUP(B180,無償化名簿!$A$17:$R$66,16))</f>
        <v>0</v>
      </c>
      <c r="DH181" s="200"/>
      <c r="DI181" s="200"/>
      <c r="DJ181" s="1" t="s">
        <v>101</v>
      </c>
      <c r="DK181" s="1"/>
      <c r="DL181" s="1" t="s">
        <v>102</v>
      </c>
      <c r="DM181" s="1"/>
    </row>
    <row r="182" spans="2:117">
      <c r="B182" s="217"/>
      <c r="C182" s="227"/>
      <c r="D182" s="217"/>
      <c r="E182" s="218"/>
      <c r="F182" s="218"/>
      <c r="G182" s="218"/>
      <c r="H182" s="218"/>
      <c r="I182" s="218"/>
      <c r="J182" s="218"/>
      <c r="K182" s="218"/>
      <c r="L182" s="218"/>
      <c r="M182" s="218"/>
      <c r="N182" s="218"/>
      <c r="O182" s="218"/>
      <c r="P182" s="227"/>
      <c r="Q182" s="217"/>
      <c r="R182" s="218"/>
      <c r="S182" s="218"/>
      <c r="T182" s="218"/>
      <c r="U182" s="218"/>
      <c r="V182" s="218"/>
      <c r="W182" s="218"/>
      <c r="X182" s="218"/>
      <c r="Y182" s="218"/>
      <c r="Z182" s="218"/>
      <c r="AA182" s="218"/>
      <c r="AB182" s="218"/>
      <c r="AC182" s="218"/>
      <c r="AD182" s="218"/>
      <c r="AE182" s="227"/>
      <c r="AF182" s="214" t="s">
        <v>33</v>
      </c>
      <c r="AG182" s="215"/>
      <c r="AH182" s="216" t="s">
        <v>22</v>
      </c>
      <c r="AI182" s="216"/>
      <c r="AJ182" s="216"/>
      <c r="AK182" s="216"/>
      <c r="AL182" s="216"/>
      <c r="AM182" s="216"/>
      <c r="AN182" s="216"/>
      <c r="AO182" s="213" t="str">
        <f>IF(AZ182="","□","☑")</f>
        <v>□</v>
      </c>
      <c r="AP182" s="200"/>
      <c r="AQ182" s="216" t="s">
        <v>89</v>
      </c>
      <c r="AR182" s="216"/>
      <c r="AS182" s="216"/>
      <c r="AT182" s="216"/>
      <c r="AU182" s="216"/>
      <c r="AV182" s="216"/>
      <c r="AW182" s="216"/>
      <c r="AX182" s="216"/>
      <c r="AY182" s="216"/>
      <c r="AZ182" s="218" t="str">
        <f>IF(VLOOKUP(B180,無償化名簿!$A$17:$R$66,9)=0,"",VLOOKUP(B180,無償化名簿!$A$17:$R$66,9))</f>
        <v/>
      </c>
      <c r="BA182" s="218"/>
      <c r="BB182" s="218"/>
      <c r="BC182" s="218" t="s">
        <v>7</v>
      </c>
      <c r="BD182" s="218"/>
      <c r="BE182" s="21" t="s">
        <v>42</v>
      </c>
      <c r="BF182" s="219" t="e">
        <f>MIN(BF180,BU180)</f>
        <v>#N/A</v>
      </c>
      <c r="BG182" s="220"/>
      <c r="BH182" s="220"/>
      <c r="BI182" s="220"/>
      <c r="BJ182" s="220"/>
      <c r="BK182" s="220"/>
      <c r="BL182" s="220"/>
      <c r="BM182" s="220"/>
      <c r="BN182" s="220"/>
      <c r="BO182" s="220"/>
      <c r="BP182" s="220"/>
      <c r="BQ182" s="220"/>
      <c r="BR182" s="220"/>
      <c r="BS182" s="220"/>
      <c r="BT182" s="220"/>
      <c r="BU182" s="220"/>
      <c r="BV182" s="220"/>
      <c r="BW182" s="220"/>
      <c r="BX182" s="220"/>
      <c r="BY182" s="220"/>
      <c r="BZ182" s="220"/>
      <c r="CA182" s="220"/>
      <c r="CB182" s="220"/>
      <c r="CC182" s="220"/>
      <c r="CD182" s="220"/>
      <c r="CE182" s="220"/>
      <c r="CF182" s="220"/>
      <c r="CG182" s="220"/>
      <c r="CH182" s="221" t="s">
        <v>5</v>
      </c>
      <c r="CI182" s="222"/>
      <c r="CJ182" s="1"/>
      <c r="CK182" s="200"/>
      <c r="CL182" s="200"/>
      <c r="CM182" s="200"/>
      <c r="CN182" s="1"/>
      <c r="CO182" s="200"/>
      <c r="CP182" s="200"/>
      <c r="CQ182" s="200"/>
      <c r="CR182" s="200"/>
      <c r="CS182" s="200"/>
      <c r="CT182" s="200"/>
      <c r="CU182" s="201"/>
      <c r="CV182" s="267" t="str">
        <f>IF(DG182="","□","☑")</f>
        <v>□</v>
      </c>
      <c r="CW182" s="267"/>
      <c r="CX182" s="1" t="s">
        <v>103</v>
      </c>
      <c r="CY182" s="1"/>
      <c r="CZ182" s="1"/>
      <c r="DA182" s="1"/>
      <c r="DB182" s="1"/>
      <c r="DC182" s="1"/>
      <c r="DD182" s="1"/>
      <c r="DE182" s="1"/>
      <c r="DF182" s="1"/>
      <c r="DG182" s="200" t="str">
        <f>IF(VLOOKUP(B180,無償化名簿!$A$17:$R$66,17)=0,"",VLOOKUP(B180,無償化名簿!$A$17:$R$66,17))</f>
        <v/>
      </c>
      <c r="DH182" s="200"/>
      <c r="DI182" s="200"/>
      <c r="DJ182" s="1" t="s">
        <v>101</v>
      </c>
      <c r="DK182" s="1"/>
      <c r="DL182" s="1" t="s">
        <v>102</v>
      </c>
      <c r="DM182" s="1"/>
    </row>
    <row r="183" spans="2:117">
      <c r="B183" s="224">
        <v>59</v>
      </c>
      <c r="C183" s="208"/>
      <c r="D183" s="228">
        <f>VLOOKUP(B183,無償化名簿!$A$17:$R$66,3)</f>
        <v>0</v>
      </c>
      <c r="E183" s="207"/>
      <c r="F183" s="207"/>
      <c r="G183" s="207"/>
      <c r="H183" s="207"/>
      <c r="I183" s="207"/>
      <c r="J183" s="207"/>
      <c r="K183" s="207"/>
      <c r="L183" s="207"/>
      <c r="M183" s="207"/>
      <c r="N183" s="207"/>
      <c r="O183" s="207"/>
      <c r="P183" s="208"/>
      <c r="Q183" s="224">
        <f>VLOOKUP(B183,無償化名簿!$A$17:$R$66,2)</f>
        <v>0</v>
      </c>
      <c r="R183" s="207"/>
      <c r="S183" s="207"/>
      <c r="T183" s="207"/>
      <c r="U183" s="207"/>
      <c r="V183" s="207"/>
      <c r="W183" s="207"/>
      <c r="X183" s="207"/>
      <c r="Y183" s="207"/>
      <c r="Z183" s="207"/>
      <c r="AA183" s="207"/>
      <c r="AB183" s="207"/>
      <c r="AC183" s="207"/>
      <c r="AD183" s="207"/>
      <c r="AE183" s="208"/>
      <c r="AF183" s="229" t="s">
        <v>62</v>
      </c>
      <c r="AG183" s="230"/>
      <c r="AH183" s="223" t="s">
        <v>21</v>
      </c>
      <c r="AI183" s="223"/>
      <c r="AJ183" s="223"/>
      <c r="AK183" s="223"/>
      <c r="AL183" s="223"/>
      <c r="AM183" s="223"/>
      <c r="AN183" s="223"/>
      <c r="AO183" s="224" t="str">
        <f>IF(AND(AO184="□",AO185="□"),"☑","□")</f>
        <v>☑</v>
      </c>
      <c r="AP183" s="207"/>
      <c r="AQ183" s="223" t="s">
        <v>41</v>
      </c>
      <c r="AR183" s="223"/>
      <c r="AS183" s="223"/>
      <c r="AT183" s="223"/>
      <c r="AU183" s="207"/>
      <c r="AV183" s="207"/>
      <c r="AW183" s="207"/>
      <c r="AX183" s="207"/>
      <c r="AY183" s="207"/>
      <c r="AZ183" s="207"/>
      <c r="BA183" s="207"/>
      <c r="BB183" s="207"/>
      <c r="BC183" s="207"/>
      <c r="BD183" s="207"/>
      <c r="BE183" s="208"/>
      <c r="BF183" s="225">
        <f>VLOOKUP(B183,無償化名簿!$A$17:$R$66,11)-VLOOKUP(B183,無償化名簿!$A$17:$R$66,15)</f>
        <v>0</v>
      </c>
      <c r="BG183" s="203"/>
      <c r="BH183" s="203"/>
      <c r="BI183" s="203"/>
      <c r="BJ183" s="203"/>
      <c r="BK183" s="203"/>
      <c r="BL183" s="203"/>
      <c r="BM183" s="203"/>
      <c r="BN183" s="203"/>
      <c r="BO183" s="203"/>
      <c r="BP183" s="203"/>
      <c r="BQ183" s="203"/>
      <c r="BR183" s="203"/>
      <c r="BS183" s="203" t="s">
        <v>5</v>
      </c>
      <c r="BT183" s="204"/>
      <c r="BU183" s="203" t="e">
        <f>IF(CO183&gt;7,0,IF(CV183="☑",CQ183,IF(CV184="☑",CS183,IF(CV185="☑",CU183))))</f>
        <v>#N/A</v>
      </c>
      <c r="BV183" s="203"/>
      <c r="BW183" s="203"/>
      <c r="BX183" s="203"/>
      <c r="BY183" s="203"/>
      <c r="BZ183" s="203"/>
      <c r="CA183" s="203"/>
      <c r="CB183" s="203"/>
      <c r="CC183" s="203"/>
      <c r="CD183" s="203"/>
      <c r="CE183" s="203"/>
      <c r="CF183" s="203"/>
      <c r="CG183" s="203"/>
      <c r="CH183" s="207" t="s">
        <v>5</v>
      </c>
      <c r="CI183" s="208"/>
      <c r="CJ183" s="1"/>
      <c r="CK183" s="200" t="e">
        <f>BF185</f>
        <v>#N/A</v>
      </c>
      <c r="CL183" s="200"/>
      <c r="CM183" s="200"/>
      <c r="CN183" s="1"/>
      <c r="CO183" s="200">
        <f>DATEDIF(D183,$CQ$4,"Y")</f>
        <v>0</v>
      </c>
      <c r="CP183" s="200"/>
      <c r="CQ183" s="200">
        <f>IF(CO183&lt;3,42000,37000)</f>
        <v>42000</v>
      </c>
      <c r="CR183" s="200"/>
      <c r="CS183" s="200" t="e">
        <f>ROUNDDOWN(CQ183*($CQ$205-DG184+1)/$CQ$205,-1)</f>
        <v>#N/A</v>
      </c>
      <c r="CT183" s="200"/>
      <c r="CU183" s="201" t="e">
        <f>ROUNDDOWN(CQ183*DG185/$CQ$205,-1)</f>
        <v>#VALUE!</v>
      </c>
      <c r="CV183" s="200" t="str">
        <f>IF(AND(CV184="□",CV185="□"),"☑","□")</f>
        <v>□</v>
      </c>
      <c r="CW183" s="200"/>
      <c r="CX183" s="1" t="s">
        <v>104</v>
      </c>
      <c r="CY183" s="1"/>
      <c r="CZ183" s="1"/>
      <c r="DA183" s="1"/>
      <c r="DB183" s="1"/>
      <c r="DC183" s="1"/>
      <c r="DD183" s="1"/>
      <c r="DE183" s="1"/>
      <c r="DF183" s="1"/>
      <c r="DG183" s="1"/>
      <c r="DH183" s="1"/>
      <c r="DI183" s="1"/>
      <c r="DJ183" s="1"/>
      <c r="DK183" s="1"/>
      <c r="DL183" s="1"/>
      <c r="DM183" s="1"/>
    </row>
    <row r="184" spans="2:117">
      <c r="B184" s="213"/>
      <c r="C184" s="209"/>
      <c r="D184" s="213"/>
      <c r="E184" s="200"/>
      <c r="F184" s="200"/>
      <c r="G184" s="200"/>
      <c r="H184" s="200"/>
      <c r="I184" s="200"/>
      <c r="J184" s="200"/>
      <c r="K184" s="200"/>
      <c r="L184" s="200"/>
      <c r="M184" s="200"/>
      <c r="N184" s="200"/>
      <c r="O184" s="200"/>
      <c r="P184" s="209"/>
      <c r="Q184" s="213"/>
      <c r="R184" s="200"/>
      <c r="S184" s="200"/>
      <c r="T184" s="200"/>
      <c r="U184" s="200"/>
      <c r="V184" s="200"/>
      <c r="W184" s="200"/>
      <c r="X184" s="200"/>
      <c r="Y184" s="200"/>
      <c r="Z184" s="200"/>
      <c r="AA184" s="200"/>
      <c r="AB184" s="200"/>
      <c r="AC184" s="200"/>
      <c r="AD184" s="200"/>
      <c r="AE184" s="209"/>
      <c r="AF184" s="210" t="s">
        <v>33</v>
      </c>
      <c r="AG184" s="211"/>
      <c r="AH184" s="212" t="s">
        <v>23</v>
      </c>
      <c r="AI184" s="212"/>
      <c r="AJ184" s="212"/>
      <c r="AK184" s="212"/>
      <c r="AL184" s="212"/>
      <c r="AM184" s="212"/>
      <c r="AN184" s="212"/>
      <c r="AO184" s="213" t="str">
        <f>IF(AZ184="","□","☑")</f>
        <v>□</v>
      </c>
      <c r="AP184" s="200"/>
      <c r="AQ184" s="212" t="s">
        <v>30</v>
      </c>
      <c r="AR184" s="212"/>
      <c r="AS184" s="212"/>
      <c r="AT184" s="212"/>
      <c r="AU184" s="212"/>
      <c r="AV184" s="212"/>
      <c r="AW184" s="212"/>
      <c r="AX184" s="212"/>
      <c r="AY184" s="212"/>
      <c r="AZ184" s="200" t="str">
        <f>IF(VLOOKUP(B183,無償化名簿!$A$17:$R$66,8)=0,"",VLOOKUP(B183,無償化名簿!$A$17:$R$66,8))</f>
        <v/>
      </c>
      <c r="BA184" s="200"/>
      <c r="BB184" s="200"/>
      <c r="BC184" s="200" t="s">
        <v>7</v>
      </c>
      <c r="BD184" s="200"/>
      <c r="BE184" s="20" t="s">
        <v>42</v>
      </c>
      <c r="BF184" s="226"/>
      <c r="BG184" s="205"/>
      <c r="BH184" s="205"/>
      <c r="BI184" s="205"/>
      <c r="BJ184" s="205"/>
      <c r="BK184" s="205"/>
      <c r="BL184" s="205"/>
      <c r="BM184" s="205"/>
      <c r="BN184" s="205"/>
      <c r="BO184" s="205"/>
      <c r="BP184" s="205"/>
      <c r="BQ184" s="205"/>
      <c r="BR184" s="205"/>
      <c r="BS184" s="205"/>
      <c r="BT184" s="206"/>
      <c r="BU184" s="205"/>
      <c r="BV184" s="205"/>
      <c r="BW184" s="205"/>
      <c r="BX184" s="205"/>
      <c r="BY184" s="205"/>
      <c r="BZ184" s="205"/>
      <c r="CA184" s="205"/>
      <c r="CB184" s="205"/>
      <c r="CC184" s="205"/>
      <c r="CD184" s="205"/>
      <c r="CE184" s="205"/>
      <c r="CF184" s="205"/>
      <c r="CG184" s="205"/>
      <c r="CH184" s="200"/>
      <c r="CI184" s="209"/>
      <c r="CJ184" s="1"/>
      <c r="CK184" s="200"/>
      <c r="CL184" s="200"/>
      <c r="CM184" s="200"/>
      <c r="CN184" s="1"/>
      <c r="CO184" s="200"/>
      <c r="CP184" s="200"/>
      <c r="CQ184" s="200"/>
      <c r="CR184" s="200"/>
      <c r="CS184" s="200"/>
      <c r="CT184" s="200"/>
      <c r="CU184" s="201"/>
      <c r="CV184" s="200" t="str">
        <f>IF(DG184="","□","☑")</f>
        <v>☑</v>
      </c>
      <c r="CW184" s="200"/>
      <c r="CX184" s="1" t="s">
        <v>100</v>
      </c>
      <c r="CY184" s="1"/>
      <c r="CZ184" s="1"/>
      <c r="DA184" s="1"/>
      <c r="DB184" s="1"/>
      <c r="DC184" s="1"/>
      <c r="DD184" s="1"/>
      <c r="DE184" s="1"/>
      <c r="DF184" s="1"/>
      <c r="DG184" s="200" t="b">
        <f>IF(VLOOKUP(B183,無償化名簿!$A$17:$R$66,16)=0,"",VLOOKUP(B183,無償化名簿!$A$17:$R$66,16))</f>
        <v>0</v>
      </c>
      <c r="DH184" s="200"/>
      <c r="DI184" s="200"/>
      <c r="DJ184" s="1" t="s">
        <v>101</v>
      </c>
      <c r="DK184" s="1"/>
      <c r="DL184" s="1" t="s">
        <v>102</v>
      </c>
      <c r="DM184" s="1"/>
    </row>
    <row r="185" spans="2:117">
      <c r="B185" s="217"/>
      <c r="C185" s="227"/>
      <c r="D185" s="217"/>
      <c r="E185" s="218"/>
      <c r="F185" s="218"/>
      <c r="G185" s="218"/>
      <c r="H185" s="218"/>
      <c r="I185" s="218"/>
      <c r="J185" s="218"/>
      <c r="K185" s="218"/>
      <c r="L185" s="218"/>
      <c r="M185" s="218"/>
      <c r="N185" s="218"/>
      <c r="O185" s="218"/>
      <c r="P185" s="227"/>
      <c r="Q185" s="217"/>
      <c r="R185" s="218"/>
      <c r="S185" s="218"/>
      <c r="T185" s="218"/>
      <c r="U185" s="218"/>
      <c r="V185" s="218"/>
      <c r="W185" s="218"/>
      <c r="X185" s="218"/>
      <c r="Y185" s="218"/>
      <c r="Z185" s="218"/>
      <c r="AA185" s="218"/>
      <c r="AB185" s="218"/>
      <c r="AC185" s="218"/>
      <c r="AD185" s="218"/>
      <c r="AE185" s="227"/>
      <c r="AF185" s="214" t="s">
        <v>33</v>
      </c>
      <c r="AG185" s="215"/>
      <c r="AH185" s="216" t="s">
        <v>22</v>
      </c>
      <c r="AI185" s="216"/>
      <c r="AJ185" s="216"/>
      <c r="AK185" s="216"/>
      <c r="AL185" s="216"/>
      <c r="AM185" s="216"/>
      <c r="AN185" s="216"/>
      <c r="AO185" s="213" t="str">
        <f>IF(AZ185="","□","☑")</f>
        <v>□</v>
      </c>
      <c r="AP185" s="200"/>
      <c r="AQ185" s="216" t="s">
        <v>89</v>
      </c>
      <c r="AR185" s="216"/>
      <c r="AS185" s="216"/>
      <c r="AT185" s="216"/>
      <c r="AU185" s="216"/>
      <c r="AV185" s="216"/>
      <c r="AW185" s="216"/>
      <c r="AX185" s="216"/>
      <c r="AY185" s="216"/>
      <c r="AZ185" s="218" t="str">
        <f>IF(VLOOKUP(B183,無償化名簿!$A$17:$R$66,9)=0,"",VLOOKUP(B183,無償化名簿!$A$17:$R$66,9))</f>
        <v/>
      </c>
      <c r="BA185" s="218"/>
      <c r="BB185" s="218"/>
      <c r="BC185" s="218" t="s">
        <v>7</v>
      </c>
      <c r="BD185" s="218"/>
      <c r="BE185" s="21" t="s">
        <v>42</v>
      </c>
      <c r="BF185" s="219" t="e">
        <f>MIN(BF183,BU183)</f>
        <v>#N/A</v>
      </c>
      <c r="BG185" s="220"/>
      <c r="BH185" s="220"/>
      <c r="BI185" s="220"/>
      <c r="BJ185" s="220"/>
      <c r="BK185" s="220"/>
      <c r="BL185" s="220"/>
      <c r="BM185" s="220"/>
      <c r="BN185" s="220"/>
      <c r="BO185" s="220"/>
      <c r="BP185" s="220"/>
      <c r="BQ185" s="220"/>
      <c r="BR185" s="220"/>
      <c r="BS185" s="220"/>
      <c r="BT185" s="220"/>
      <c r="BU185" s="220"/>
      <c r="BV185" s="220"/>
      <c r="BW185" s="220"/>
      <c r="BX185" s="220"/>
      <c r="BY185" s="220"/>
      <c r="BZ185" s="220"/>
      <c r="CA185" s="220"/>
      <c r="CB185" s="220"/>
      <c r="CC185" s="220"/>
      <c r="CD185" s="220"/>
      <c r="CE185" s="220"/>
      <c r="CF185" s="220"/>
      <c r="CG185" s="220"/>
      <c r="CH185" s="221" t="s">
        <v>5</v>
      </c>
      <c r="CI185" s="222"/>
      <c r="CJ185" s="1"/>
      <c r="CK185" s="200"/>
      <c r="CL185" s="200"/>
      <c r="CM185" s="200"/>
      <c r="CN185" s="1"/>
      <c r="CO185" s="200"/>
      <c r="CP185" s="200"/>
      <c r="CQ185" s="200"/>
      <c r="CR185" s="200"/>
      <c r="CS185" s="200"/>
      <c r="CT185" s="200"/>
      <c r="CU185" s="201"/>
      <c r="CV185" s="267" t="str">
        <f>IF(DG185="","□","☑")</f>
        <v>□</v>
      </c>
      <c r="CW185" s="267"/>
      <c r="CX185" s="1" t="s">
        <v>103</v>
      </c>
      <c r="CY185" s="1"/>
      <c r="CZ185" s="1"/>
      <c r="DA185" s="1"/>
      <c r="DB185" s="1"/>
      <c r="DC185" s="1"/>
      <c r="DD185" s="1"/>
      <c r="DE185" s="1"/>
      <c r="DF185" s="1"/>
      <c r="DG185" s="200" t="str">
        <f>IF(VLOOKUP(B183,無償化名簿!$A$17:$R$66,17)=0,"",VLOOKUP(B183,無償化名簿!$A$17:$R$66,17))</f>
        <v/>
      </c>
      <c r="DH185" s="200"/>
      <c r="DI185" s="200"/>
      <c r="DJ185" s="1" t="s">
        <v>101</v>
      </c>
      <c r="DK185" s="1"/>
      <c r="DL185" s="1" t="s">
        <v>102</v>
      </c>
      <c r="DM185" s="1"/>
    </row>
    <row r="186" spans="2:117">
      <c r="B186" s="224">
        <v>60</v>
      </c>
      <c r="C186" s="208"/>
      <c r="D186" s="228">
        <f>VLOOKUP(B186,無償化名簿!$A$17:$R$66,3)</f>
        <v>0</v>
      </c>
      <c r="E186" s="207"/>
      <c r="F186" s="207"/>
      <c r="G186" s="207"/>
      <c r="H186" s="207"/>
      <c r="I186" s="207"/>
      <c r="J186" s="207"/>
      <c r="K186" s="207"/>
      <c r="L186" s="207"/>
      <c r="M186" s="207"/>
      <c r="N186" s="207"/>
      <c r="O186" s="207"/>
      <c r="P186" s="208"/>
      <c r="Q186" s="224">
        <f>VLOOKUP(B186,無償化名簿!$A$17:$R$66,2)</f>
        <v>0</v>
      </c>
      <c r="R186" s="207"/>
      <c r="S186" s="207"/>
      <c r="T186" s="207"/>
      <c r="U186" s="207"/>
      <c r="V186" s="207"/>
      <c r="W186" s="207"/>
      <c r="X186" s="207"/>
      <c r="Y186" s="207"/>
      <c r="Z186" s="207"/>
      <c r="AA186" s="207"/>
      <c r="AB186" s="207"/>
      <c r="AC186" s="207"/>
      <c r="AD186" s="207"/>
      <c r="AE186" s="208"/>
      <c r="AF186" s="229" t="s">
        <v>62</v>
      </c>
      <c r="AG186" s="230"/>
      <c r="AH186" s="223" t="s">
        <v>21</v>
      </c>
      <c r="AI186" s="223"/>
      <c r="AJ186" s="223"/>
      <c r="AK186" s="223"/>
      <c r="AL186" s="223"/>
      <c r="AM186" s="223"/>
      <c r="AN186" s="223"/>
      <c r="AO186" s="224" t="str">
        <f>IF(AND(AO187="□",AO188="□"),"☑","□")</f>
        <v>☑</v>
      </c>
      <c r="AP186" s="207"/>
      <c r="AQ186" s="223" t="s">
        <v>41</v>
      </c>
      <c r="AR186" s="223"/>
      <c r="AS186" s="223"/>
      <c r="AT186" s="223"/>
      <c r="AU186" s="207"/>
      <c r="AV186" s="207"/>
      <c r="AW186" s="207"/>
      <c r="AX186" s="207"/>
      <c r="AY186" s="207"/>
      <c r="AZ186" s="207"/>
      <c r="BA186" s="207"/>
      <c r="BB186" s="207"/>
      <c r="BC186" s="207"/>
      <c r="BD186" s="207"/>
      <c r="BE186" s="208"/>
      <c r="BF186" s="225">
        <f>VLOOKUP(B186,無償化名簿!$A$17:$R$66,11)-VLOOKUP(B186,無償化名簿!$A$17:$R$66,15)</f>
        <v>0</v>
      </c>
      <c r="BG186" s="203"/>
      <c r="BH186" s="203"/>
      <c r="BI186" s="203"/>
      <c r="BJ186" s="203"/>
      <c r="BK186" s="203"/>
      <c r="BL186" s="203"/>
      <c r="BM186" s="203"/>
      <c r="BN186" s="203"/>
      <c r="BO186" s="203"/>
      <c r="BP186" s="203"/>
      <c r="BQ186" s="203"/>
      <c r="BR186" s="203"/>
      <c r="BS186" s="203" t="s">
        <v>5</v>
      </c>
      <c r="BT186" s="204"/>
      <c r="BU186" s="203" t="e">
        <f>IF(CO186&gt;7,0,IF(CV186="☑",CQ186,IF(CV187="☑",CS186,IF(CV188="☑",CU186))))</f>
        <v>#N/A</v>
      </c>
      <c r="BV186" s="203"/>
      <c r="BW186" s="203"/>
      <c r="BX186" s="203"/>
      <c r="BY186" s="203"/>
      <c r="BZ186" s="203"/>
      <c r="CA186" s="203"/>
      <c r="CB186" s="203"/>
      <c r="CC186" s="203"/>
      <c r="CD186" s="203"/>
      <c r="CE186" s="203"/>
      <c r="CF186" s="203"/>
      <c r="CG186" s="203"/>
      <c r="CH186" s="207" t="s">
        <v>5</v>
      </c>
      <c r="CI186" s="208"/>
      <c r="CJ186" s="1"/>
      <c r="CK186" s="200" t="e">
        <f>BF188</f>
        <v>#N/A</v>
      </c>
      <c r="CL186" s="200"/>
      <c r="CM186" s="200"/>
      <c r="CN186" s="1"/>
      <c r="CO186" s="200">
        <f>DATEDIF(D186,$CQ$4,"Y")</f>
        <v>0</v>
      </c>
      <c r="CP186" s="200"/>
      <c r="CQ186" s="200">
        <f>IF(CO186&lt;3,42000,37000)</f>
        <v>42000</v>
      </c>
      <c r="CR186" s="200"/>
      <c r="CS186" s="200" t="e">
        <f>ROUNDDOWN(CQ186*($CQ$205-DG187+1)/$CQ$205,-1)</f>
        <v>#N/A</v>
      </c>
      <c r="CT186" s="200"/>
      <c r="CU186" s="201" t="e">
        <f>ROUNDDOWN(CQ186*DG188/$CQ$205,-1)</f>
        <v>#VALUE!</v>
      </c>
      <c r="CV186" s="200" t="str">
        <f>IF(AND(CV187="□",CV188="□"),"☑","□")</f>
        <v>□</v>
      </c>
      <c r="CW186" s="200"/>
      <c r="CX186" s="1" t="s">
        <v>104</v>
      </c>
      <c r="CY186" s="1"/>
      <c r="CZ186" s="1"/>
      <c r="DA186" s="1"/>
      <c r="DB186" s="1"/>
      <c r="DC186" s="1"/>
      <c r="DD186" s="1"/>
      <c r="DE186" s="1"/>
      <c r="DF186" s="1"/>
      <c r="DG186" s="1"/>
      <c r="DH186" s="1"/>
      <c r="DI186" s="1"/>
      <c r="DJ186" s="1"/>
      <c r="DK186" s="1"/>
      <c r="DL186" s="1"/>
      <c r="DM186" s="1"/>
    </row>
    <row r="187" spans="2:117">
      <c r="B187" s="213"/>
      <c r="C187" s="209"/>
      <c r="D187" s="213"/>
      <c r="E187" s="200"/>
      <c r="F187" s="200"/>
      <c r="G187" s="200"/>
      <c r="H187" s="200"/>
      <c r="I187" s="200"/>
      <c r="J187" s="200"/>
      <c r="K187" s="200"/>
      <c r="L187" s="200"/>
      <c r="M187" s="200"/>
      <c r="N187" s="200"/>
      <c r="O187" s="200"/>
      <c r="P187" s="209"/>
      <c r="Q187" s="213"/>
      <c r="R187" s="200"/>
      <c r="S187" s="200"/>
      <c r="T187" s="200"/>
      <c r="U187" s="200"/>
      <c r="V187" s="200"/>
      <c r="W187" s="200"/>
      <c r="X187" s="200"/>
      <c r="Y187" s="200"/>
      <c r="Z187" s="200"/>
      <c r="AA187" s="200"/>
      <c r="AB187" s="200"/>
      <c r="AC187" s="200"/>
      <c r="AD187" s="200"/>
      <c r="AE187" s="209"/>
      <c r="AF187" s="210" t="s">
        <v>33</v>
      </c>
      <c r="AG187" s="211"/>
      <c r="AH187" s="212" t="s">
        <v>23</v>
      </c>
      <c r="AI187" s="212"/>
      <c r="AJ187" s="212"/>
      <c r="AK187" s="212"/>
      <c r="AL187" s="212"/>
      <c r="AM187" s="212"/>
      <c r="AN187" s="212"/>
      <c r="AO187" s="213" t="str">
        <f>IF(AZ187="","□","☑")</f>
        <v>□</v>
      </c>
      <c r="AP187" s="200"/>
      <c r="AQ187" s="212" t="s">
        <v>30</v>
      </c>
      <c r="AR187" s="212"/>
      <c r="AS187" s="212"/>
      <c r="AT187" s="212"/>
      <c r="AU187" s="212"/>
      <c r="AV187" s="212"/>
      <c r="AW187" s="212"/>
      <c r="AX187" s="212"/>
      <c r="AY187" s="212"/>
      <c r="AZ187" s="200" t="str">
        <f>IF(VLOOKUP(B186,無償化名簿!$A$17:$R$66,8)=0,"",VLOOKUP(B186,無償化名簿!$A$17:$R$66,8))</f>
        <v/>
      </c>
      <c r="BA187" s="200"/>
      <c r="BB187" s="200"/>
      <c r="BC187" s="200" t="s">
        <v>7</v>
      </c>
      <c r="BD187" s="200"/>
      <c r="BE187" s="20" t="s">
        <v>42</v>
      </c>
      <c r="BF187" s="226"/>
      <c r="BG187" s="205"/>
      <c r="BH187" s="205"/>
      <c r="BI187" s="205"/>
      <c r="BJ187" s="205"/>
      <c r="BK187" s="205"/>
      <c r="BL187" s="205"/>
      <c r="BM187" s="205"/>
      <c r="BN187" s="205"/>
      <c r="BO187" s="205"/>
      <c r="BP187" s="205"/>
      <c r="BQ187" s="205"/>
      <c r="BR187" s="205"/>
      <c r="BS187" s="205"/>
      <c r="BT187" s="206"/>
      <c r="BU187" s="205"/>
      <c r="BV187" s="205"/>
      <c r="BW187" s="205"/>
      <c r="BX187" s="205"/>
      <c r="BY187" s="205"/>
      <c r="BZ187" s="205"/>
      <c r="CA187" s="205"/>
      <c r="CB187" s="205"/>
      <c r="CC187" s="205"/>
      <c r="CD187" s="205"/>
      <c r="CE187" s="205"/>
      <c r="CF187" s="205"/>
      <c r="CG187" s="205"/>
      <c r="CH187" s="200"/>
      <c r="CI187" s="209"/>
      <c r="CJ187" s="1"/>
      <c r="CK187" s="200"/>
      <c r="CL187" s="200"/>
      <c r="CM187" s="200"/>
      <c r="CN187" s="1"/>
      <c r="CO187" s="200"/>
      <c r="CP187" s="200"/>
      <c r="CQ187" s="200"/>
      <c r="CR187" s="200"/>
      <c r="CS187" s="200"/>
      <c r="CT187" s="200"/>
      <c r="CU187" s="201"/>
      <c r="CV187" s="200" t="str">
        <f>IF(DG187="","□","☑")</f>
        <v>☑</v>
      </c>
      <c r="CW187" s="200"/>
      <c r="CX187" s="1" t="s">
        <v>100</v>
      </c>
      <c r="CY187" s="1"/>
      <c r="CZ187" s="1"/>
      <c r="DA187" s="1"/>
      <c r="DB187" s="1"/>
      <c r="DC187" s="1"/>
      <c r="DD187" s="1"/>
      <c r="DE187" s="1"/>
      <c r="DF187" s="1"/>
      <c r="DG187" s="200" t="b">
        <f>IF(VLOOKUP(B186,無償化名簿!$A$17:$R$66,16)=0,"",VLOOKUP(B186,無償化名簿!$A$17:$R$66,16))</f>
        <v>0</v>
      </c>
      <c r="DH187" s="200"/>
      <c r="DI187" s="200"/>
      <c r="DJ187" s="1" t="s">
        <v>101</v>
      </c>
      <c r="DK187" s="1"/>
      <c r="DL187" s="1" t="s">
        <v>102</v>
      </c>
      <c r="DM187" s="1"/>
    </row>
    <row r="188" spans="2:117">
      <c r="B188" s="217"/>
      <c r="C188" s="227"/>
      <c r="D188" s="217"/>
      <c r="E188" s="218"/>
      <c r="F188" s="218"/>
      <c r="G188" s="218"/>
      <c r="H188" s="218"/>
      <c r="I188" s="218"/>
      <c r="J188" s="218"/>
      <c r="K188" s="218"/>
      <c r="L188" s="218"/>
      <c r="M188" s="218"/>
      <c r="N188" s="218"/>
      <c r="O188" s="218"/>
      <c r="P188" s="227"/>
      <c r="Q188" s="217"/>
      <c r="R188" s="218"/>
      <c r="S188" s="218"/>
      <c r="T188" s="218"/>
      <c r="U188" s="218"/>
      <c r="V188" s="218"/>
      <c r="W188" s="218"/>
      <c r="X188" s="218"/>
      <c r="Y188" s="218"/>
      <c r="Z188" s="218"/>
      <c r="AA188" s="218"/>
      <c r="AB188" s="218"/>
      <c r="AC188" s="218"/>
      <c r="AD188" s="218"/>
      <c r="AE188" s="227"/>
      <c r="AF188" s="214" t="s">
        <v>33</v>
      </c>
      <c r="AG188" s="215"/>
      <c r="AH188" s="216" t="s">
        <v>22</v>
      </c>
      <c r="AI188" s="216"/>
      <c r="AJ188" s="216"/>
      <c r="AK188" s="216"/>
      <c r="AL188" s="216"/>
      <c r="AM188" s="216"/>
      <c r="AN188" s="216"/>
      <c r="AO188" s="213" t="str">
        <f>IF(AZ188="","□","☑")</f>
        <v>□</v>
      </c>
      <c r="AP188" s="200"/>
      <c r="AQ188" s="216" t="s">
        <v>89</v>
      </c>
      <c r="AR188" s="216"/>
      <c r="AS188" s="216"/>
      <c r="AT188" s="216"/>
      <c r="AU188" s="216"/>
      <c r="AV188" s="216"/>
      <c r="AW188" s="216"/>
      <c r="AX188" s="216"/>
      <c r="AY188" s="216"/>
      <c r="AZ188" s="218" t="str">
        <f>IF(VLOOKUP(B186,無償化名簿!$A$17:$R$66,9)=0,"",VLOOKUP(B186,無償化名簿!$A$17:$R$66,9))</f>
        <v/>
      </c>
      <c r="BA188" s="218"/>
      <c r="BB188" s="218"/>
      <c r="BC188" s="218" t="s">
        <v>7</v>
      </c>
      <c r="BD188" s="218"/>
      <c r="BE188" s="21" t="s">
        <v>42</v>
      </c>
      <c r="BF188" s="219" t="e">
        <f>MIN(BF186,BU186)</f>
        <v>#N/A</v>
      </c>
      <c r="BG188" s="220"/>
      <c r="BH188" s="220"/>
      <c r="BI188" s="220"/>
      <c r="BJ188" s="220"/>
      <c r="BK188" s="220"/>
      <c r="BL188" s="220"/>
      <c r="BM188" s="220"/>
      <c r="BN188" s="220"/>
      <c r="BO188" s="220"/>
      <c r="BP188" s="220"/>
      <c r="BQ188" s="220"/>
      <c r="BR188" s="220"/>
      <c r="BS188" s="220"/>
      <c r="BT188" s="220"/>
      <c r="BU188" s="220"/>
      <c r="BV188" s="220"/>
      <c r="BW188" s="220"/>
      <c r="BX188" s="220"/>
      <c r="BY188" s="220"/>
      <c r="BZ188" s="220"/>
      <c r="CA188" s="220"/>
      <c r="CB188" s="220"/>
      <c r="CC188" s="220"/>
      <c r="CD188" s="220"/>
      <c r="CE188" s="220"/>
      <c r="CF188" s="220"/>
      <c r="CG188" s="220"/>
      <c r="CH188" s="221" t="s">
        <v>5</v>
      </c>
      <c r="CI188" s="222"/>
      <c r="CJ188" s="1"/>
      <c r="CK188" s="200"/>
      <c r="CL188" s="200"/>
      <c r="CM188" s="200"/>
      <c r="CN188" s="1"/>
      <c r="CO188" s="200"/>
      <c r="CP188" s="200"/>
      <c r="CQ188" s="200"/>
      <c r="CR188" s="200"/>
      <c r="CS188" s="200"/>
      <c r="CT188" s="200"/>
      <c r="CU188" s="201"/>
      <c r="CV188" s="267" t="str">
        <f>IF(DG188="","□","☑")</f>
        <v>□</v>
      </c>
      <c r="CW188" s="267"/>
      <c r="CX188" s="1" t="s">
        <v>103</v>
      </c>
      <c r="CY188" s="1"/>
      <c r="CZ188" s="1"/>
      <c r="DA188" s="1"/>
      <c r="DB188" s="1"/>
      <c r="DC188" s="1"/>
      <c r="DD188" s="1"/>
      <c r="DE188" s="1"/>
      <c r="DF188" s="1"/>
      <c r="DG188" s="200" t="str">
        <f>IF(VLOOKUP(B186,無償化名簿!$A$17:$R$66,17)=0,"",VLOOKUP(B186,無償化名簿!$A$17:$R$66,17))</f>
        <v/>
      </c>
      <c r="DH188" s="200"/>
      <c r="DI188" s="200"/>
      <c r="DJ188" s="1" t="s">
        <v>101</v>
      </c>
      <c r="DK188" s="1"/>
      <c r="DL188" s="1" t="s">
        <v>102</v>
      </c>
      <c r="DM188" s="1"/>
    </row>
    <row r="189" spans="2:117">
      <c r="B189" s="224">
        <v>61</v>
      </c>
      <c r="C189" s="208"/>
      <c r="D189" s="228">
        <f>VLOOKUP(B189,無償化名簿!$A$17:$R$66,3)</f>
        <v>0</v>
      </c>
      <c r="E189" s="207"/>
      <c r="F189" s="207"/>
      <c r="G189" s="207"/>
      <c r="H189" s="207"/>
      <c r="I189" s="207"/>
      <c r="J189" s="207"/>
      <c r="K189" s="207"/>
      <c r="L189" s="207"/>
      <c r="M189" s="207"/>
      <c r="N189" s="207"/>
      <c r="O189" s="207"/>
      <c r="P189" s="208"/>
      <c r="Q189" s="224">
        <f>VLOOKUP(B189,無償化名簿!$A$17:$R$66,2)</f>
        <v>0</v>
      </c>
      <c r="R189" s="207"/>
      <c r="S189" s="207"/>
      <c r="T189" s="207"/>
      <c r="U189" s="207"/>
      <c r="V189" s="207"/>
      <c r="W189" s="207"/>
      <c r="X189" s="207"/>
      <c r="Y189" s="207"/>
      <c r="Z189" s="207"/>
      <c r="AA189" s="207"/>
      <c r="AB189" s="207"/>
      <c r="AC189" s="207"/>
      <c r="AD189" s="207"/>
      <c r="AE189" s="208"/>
      <c r="AF189" s="229" t="s">
        <v>62</v>
      </c>
      <c r="AG189" s="230"/>
      <c r="AH189" s="223" t="s">
        <v>21</v>
      </c>
      <c r="AI189" s="223"/>
      <c r="AJ189" s="223"/>
      <c r="AK189" s="223"/>
      <c r="AL189" s="223"/>
      <c r="AM189" s="223"/>
      <c r="AN189" s="223"/>
      <c r="AO189" s="224" t="str">
        <f>IF(AND(AO190="□",AO191="□"),"☑","□")</f>
        <v>☑</v>
      </c>
      <c r="AP189" s="207"/>
      <c r="AQ189" s="223" t="s">
        <v>41</v>
      </c>
      <c r="AR189" s="223"/>
      <c r="AS189" s="223"/>
      <c r="AT189" s="223"/>
      <c r="AU189" s="207"/>
      <c r="AV189" s="207"/>
      <c r="AW189" s="207"/>
      <c r="AX189" s="207"/>
      <c r="AY189" s="207"/>
      <c r="AZ189" s="207"/>
      <c r="BA189" s="207"/>
      <c r="BB189" s="207"/>
      <c r="BC189" s="207"/>
      <c r="BD189" s="207"/>
      <c r="BE189" s="208"/>
      <c r="BF189" s="225">
        <f>VLOOKUP(B189,無償化名簿!$A$17:$R$66,11)-VLOOKUP(B189,無償化名簿!$A$17:$R$66,15)</f>
        <v>0</v>
      </c>
      <c r="BG189" s="203"/>
      <c r="BH189" s="203"/>
      <c r="BI189" s="203"/>
      <c r="BJ189" s="203"/>
      <c r="BK189" s="203"/>
      <c r="BL189" s="203"/>
      <c r="BM189" s="203"/>
      <c r="BN189" s="203"/>
      <c r="BO189" s="203"/>
      <c r="BP189" s="203"/>
      <c r="BQ189" s="203"/>
      <c r="BR189" s="203"/>
      <c r="BS189" s="203" t="s">
        <v>5</v>
      </c>
      <c r="BT189" s="204"/>
      <c r="BU189" s="203" t="e">
        <f>IF(CO189&gt;7,0,IF(CV189="☑",CQ189,IF(CV190="☑",CS189,IF(CV191="☑",CU189))))</f>
        <v>#N/A</v>
      </c>
      <c r="BV189" s="203"/>
      <c r="BW189" s="203"/>
      <c r="BX189" s="203"/>
      <c r="BY189" s="203"/>
      <c r="BZ189" s="203"/>
      <c r="CA189" s="203"/>
      <c r="CB189" s="203"/>
      <c r="CC189" s="203"/>
      <c r="CD189" s="203"/>
      <c r="CE189" s="203"/>
      <c r="CF189" s="203"/>
      <c r="CG189" s="203"/>
      <c r="CH189" s="207" t="s">
        <v>5</v>
      </c>
      <c r="CI189" s="208"/>
      <c r="CJ189" s="1"/>
      <c r="CK189" s="200" t="e">
        <f>BF191</f>
        <v>#N/A</v>
      </c>
      <c r="CL189" s="200"/>
      <c r="CM189" s="200"/>
      <c r="CN189" s="1"/>
      <c r="CO189" s="200">
        <f>DATEDIF(D189,$CQ$4,"Y")</f>
        <v>0</v>
      </c>
      <c r="CP189" s="200"/>
      <c r="CQ189" s="200">
        <f>IF(CO189&lt;3,42000,37000)</f>
        <v>42000</v>
      </c>
      <c r="CR189" s="200"/>
      <c r="CS189" s="200" t="e">
        <f>ROUNDDOWN(CQ189*($CQ$205-DG190+1)/$CQ$205,-1)</f>
        <v>#N/A</v>
      </c>
      <c r="CT189" s="200"/>
      <c r="CU189" s="201" t="e">
        <f>ROUNDDOWN(CQ189*DG191/$CQ$205,-1)</f>
        <v>#VALUE!</v>
      </c>
      <c r="CV189" s="200" t="str">
        <f>IF(AND(CV190="□",CV191="□"),"☑","□")</f>
        <v>□</v>
      </c>
      <c r="CW189" s="200"/>
      <c r="CX189" s="1" t="s">
        <v>104</v>
      </c>
      <c r="CY189" s="1"/>
      <c r="CZ189" s="1"/>
      <c r="DA189" s="1"/>
      <c r="DB189" s="1"/>
      <c r="DC189" s="1"/>
      <c r="DD189" s="1"/>
      <c r="DE189" s="1"/>
      <c r="DF189" s="1"/>
      <c r="DG189" s="1"/>
      <c r="DH189" s="1"/>
      <c r="DI189" s="1"/>
      <c r="DJ189" s="1"/>
      <c r="DK189" s="1"/>
      <c r="DL189" s="1"/>
      <c r="DM189" s="1"/>
    </row>
    <row r="190" spans="2:117">
      <c r="B190" s="213"/>
      <c r="C190" s="209"/>
      <c r="D190" s="213"/>
      <c r="E190" s="200"/>
      <c r="F190" s="200"/>
      <c r="G190" s="200"/>
      <c r="H190" s="200"/>
      <c r="I190" s="200"/>
      <c r="J190" s="200"/>
      <c r="K190" s="200"/>
      <c r="L190" s="200"/>
      <c r="M190" s="200"/>
      <c r="N190" s="200"/>
      <c r="O190" s="200"/>
      <c r="P190" s="209"/>
      <c r="Q190" s="213"/>
      <c r="R190" s="200"/>
      <c r="S190" s="200"/>
      <c r="T190" s="200"/>
      <c r="U190" s="200"/>
      <c r="V190" s="200"/>
      <c r="W190" s="200"/>
      <c r="X190" s="200"/>
      <c r="Y190" s="200"/>
      <c r="Z190" s="200"/>
      <c r="AA190" s="200"/>
      <c r="AB190" s="200"/>
      <c r="AC190" s="200"/>
      <c r="AD190" s="200"/>
      <c r="AE190" s="209"/>
      <c r="AF190" s="210" t="s">
        <v>33</v>
      </c>
      <c r="AG190" s="211"/>
      <c r="AH190" s="212" t="s">
        <v>23</v>
      </c>
      <c r="AI190" s="212"/>
      <c r="AJ190" s="212"/>
      <c r="AK190" s="212"/>
      <c r="AL190" s="212"/>
      <c r="AM190" s="212"/>
      <c r="AN190" s="212"/>
      <c r="AO190" s="213" t="str">
        <f>IF(AZ190="","□","☑")</f>
        <v>□</v>
      </c>
      <c r="AP190" s="200"/>
      <c r="AQ190" s="212" t="s">
        <v>30</v>
      </c>
      <c r="AR190" s="212"/>
      <c r="AS190" s="212"/>
      <c r="AT190" s="212"/>
      <c r="AU190" s="212"/>
      <c r="AV190" s="212"/>
      <c r="AW190" s="212"/>
      <c r="AX190" s="212"/>
      <c r="AY190" s="212"/>
      <c r="AZ190" s="200" t="str">
        <f>IF(VLOOKUP(B189,無償化名簿!$A$17:$R$66,8)=0,"",VLOOKUP(B189,無償化名簿!$A$17:$R$66,8))</f>
        <v/>
      </c>
      <c r="BA190" s="200"/>
      <c r="BB190" s="200"/>
      <c r="BC190" s="200" t="s">
        <v>7</v>
      </c>
      <c r="BD190" s="200"/>
      <c r="BE190" s="20" t="s">
        <v>42</v>
      </c>
      <c r="BF190" s="226"/>
      <c r="BG190" s="205"/>
      <c r="BH190" s="205"/>
      <c r="BI190" s="205"/>
      <c r="BJ190" s="205"/>
      <c r="BK190" s="205"/>
      <c r="BL190" s="205"/>
      <c r="BM190" s="205"/>
      <c r="BN190" s="205"/>
      <c r="BO190" s="205"/>
      <c r="BP190" s="205"/>
      <c r="BQ190" s="205"/>
      <c r="BR190" s="205"/>
      <c r="BS190" s="205"/>
      <c r="BT190" s="206"/>
      <c r="BU190" s="205"/>
      <c r="BV190" s="205"/>
      <c r="BW190" s="205"/>
      <c r="BX190" s="205"/>
      <c r="BY190" s="205"/>
      <c r="BZ190" s="205"/>
      <c r="CA190" s="205"/>
      <c r="CB190" s="205"/>
      <c r="CC190" s="205"/>
      <c r="CD190" s="205"/>
      <c r="CE190" s="205"/>
      <c r="CF190" s="205"/>
      <c r="CG190" s="205"/>
      <c r="CH190" s="200"/>
      <c r="CI190" s="209"/>
      <c r="CJ190" s="1"/>
      <c r="CK190" s="200"/>
      <c r="CL190" s="200"/>
      <c r="CM190" s="200"/>
      <c r="CN190" s="1"/>
      <c r="CO190" s="200"/>
      <c r="CP190" s="200"/>
      <c r="CQ190" s="200"/>
      <c r="CR190" s="200"/>
      <c r="CS190" s="200"/>
      <c r="CT190" s="200"/>
      <c r="CU190" s="201"/>
      <c r="CV190" s="200" t="str">
        <f>IF(DG190="","□","☑")</f>
        <v>☑</v>
      </c>
      <c r="CW190" s="200"/>
      <c r="CX190" s="1" t="s">
        <v>100</v>
      </c>
      <c r="CY190" s="1"/>
      <c r="CZ190" s="1"/>
      <c r="DA190" s="1"/>
      <c r="DB190" s="1"/>
      <c r="DC190" s="1"/>
      <c r="DD190" s="1"/>
      <c r="DE190" s="1"/>
      <c r="DF190" s="1"/>
      <c r="DG190" s="200" t="b">
        <f>IF(VLOOKUP(B189,無償化名簿!$A$17:$R$66,16)=0,"",VLOOKUP(B189,無償化名簿!$A$17:$R$66,16))</f>
        <v>0</v>
      </c>
      <c r="DH190" s="200"/>
      <c r="DI190" s="200"/>
      <c r="DJ190" s="1" t="s">
        <v>101</v>
      </c>
      <c r="DK190" s="1"/>
      <c r="DL190" s="1" t="s">
        <v>102</v>
      </c>
      <c r="DM190" s="1"/>
    </row>
    <row r="191" spans="2:117">
      <c r="B191" s="217"/>
      <c r="C191" s="227"/>
      <c r="D191" s="217"/>
      <c r="E191" s="218"/>
      <c r="F191" s="218"/>
      <c r="G191" s="218"/>
      <c r="H191" s="218"/>
      <c r="I191" s="218"/>
      <c r="J191" s="218"/>
      <c r="K191" s="218"/>
      <c r="L191" s="218"/>
      <c r="M191" s="218"/>
      <c r="N191" s="218"/>
      <c r="O191" s="218"/>
      <c r="P191" s="227"/>
      <c r="Q191" s="217"/>
      <c r="R191" s="218"/>
      <c r="S191" s="218"/>
      <c r="T191" s="218"/>
      <c r="U191" s="218"/>
      <c r="V191" s="218"/>
      <c r="W191" s="218"/>
      <c r="X191" s="218"/>
      <c r="Y191" s="218"/>
      <c r="Z191" s="218"/>
      <c r="AA191" s="218"/>
      <c r="AB191" s="218"/>
      <c r="AC191" s="218"/>
      <c r="AD191" s="218"/>
      <c r="AE191" s="227"/>
      <c r="AF191" s="214" t="s">
        <v>33</v>
      </c>
      <c r="AG191" s="215"/>
      <c r="AH191" s="216" t="s">
        <v>22</v>
      </c>
      <c r="AI191" s="216"/>
      <c r="AJ191" s="216"/>
      <c r="AK191" s="216"/>
      <c r="AL191" s="216"/>
      <c r="AM191" s="216"/>
      <c r="AN191" s="216"/>
      <c r="AO191" s="213" t="str">
        <f>IF(AZ191="","□","☑")</f>
        <v>□</v>
      </c>
      <c r="AP191" s="200"/>
      <c r="AQ191" s="216" t="s">
        <v>89</v>
      </c>
      <c r="AR191" s="216"/>
      <c r="AS191" s="216"/>
      <c r="AT191" s="216"/>
      <c r="AU191" s="216"/>
      <c r="AV191" s="216"/>
      <c r="AW191" s="216"/>
      <c r="AX191" s="216"/>
      <c r="AY191" s="216"/>
      <c r="AZ191" s="218" t="str">
        <f>IF(VLOOKUP(B189,無償化名簿!$A$17:$R$66,9)=0,"",VLOOKUP(B189,無償化名簿!$A$17:$R$66,9))</f>
        <v/>
      </c>
      <c r="BA191" s="218"/>
      <c r="BB191" s="218"/>
      <c r="BC191" s="218" t="s">
        <v>7</v>
      </c>
      <c r="BD191" s="218"/>
      <c r="BE191" s="21" t="s">
        <v>42</v>
      </c>
      <c r="BF191" s="219" t="e">
        <f>MIN(BF189,BU189)</f>
        <v>#N/A</v>
      </c>
      <c r="BG191" s="220"/>
      <c r="BH191" s="220"/>
      <c r="BI191" s="220"/>
      <c r="BJ191" s="220"/>
      <c r="BK191" s="220"/>
      <c r="BL191" s="220"/>
      <c r="BM191" s="220"/>
      <c r="BN191" s="220"/>
      <c r="BO191" s="220"/>
      <c r="BP191" s="220"/>
      <c r="BQ191" s="220"/>
      <c r="BR191" s="220"/>
      <c r="BS191" s="220"/>
      <c r="BT191" s="220"/>
      <c r="BU191" s="220"/>
      <c r="BV191" s="220"/>
      <c r="BW191" s="220"/>
      <c r="BX191" s="220"/>
      <c r="BY191" s="220"/>
      <c r="BZ191" s="220"/>
      <c r="CA191" s="220"/>
      <c r="CB191" s="220"/>
      <c r="CC191" s="220"/>
      <c r="CD191" s="220"/>
      <c r="CE191" s="220"/>
      <c r="CF191" s="220"/>
      <c r="CG191" s="220"/>
      <c r="CH191" s="221" t="s">
        <v>5</v>
      </c>
      <c r="CI191" s="222"/>
      <c r="CJ191" s="1"/>
      <c r="CK191" s="200"/>
      <c r="CL191" s="200"/>
      <c r="CM191" s="200"/>
      <c r="CN191" s="1"/>
      <c r="CO191" s="200"/>
      <c r="CP191" s="200"/>
      <c r="CQ191" s="200"/>
      <c r="CR191" s="200"/>
      <c r="CS191" s="200"/>
      <c r="CT191" s="200"/>
      <c r="CU191" s="201"/>
      <c r="CV191" s="267" t="str">
        <f>IF(DG191="","□","☑")</f>
        <v>□</v>
      </c>
      <c r="CW191" s="267"/>
      <c r="CX191" s="1" t="s">
        <v>103</v>
      </c>
      <c r="CY191" s="1"/>
      <c r="CZ191" s="1"/>
      <c r="DA191" s="1"/>
      <c r="DB191" s="1"/>
      <c r="DC191" s="1"/>
      <c r="DD191" s="1"/>
      <c r="DE191" s="1"/>
      <c r="DF191" s="1"/>
      <c r="DG191" s="200" t="str">
        <f>IF(VLOOKUP(B189,無償化名簿!$A$17:$R$66,17)=0,"",VLOOKUP(B189,無償化名簿!$A$17:$R$66,17))</f>
        <v/>
      </c>
      <c r="DH191" s="200"/>
      <c r="DI191" s="200"/>
      <c r="DJ191" s="1" t="s">
        <v>101</v>
      </c>
      <c r="DK191" s="1"/>
      <c r="DL191" s="1" t="s">
        <v>102</v>
      </c>
      <c r="DM191" s="1"/>
    </row>
    <row r="192" spans="2:117">
      <c r="B192" s="224">
        <v>62</v>
      </c>
      <c r="C192" s="208"/>
      <c r="D192" s="228">
        <f>VLOOKUP(B192,無償化名簿!$A$17:$R$66,3)</f>
        <v>0</v>
      </c>
      <c r="E192" s="207"/>
      <c r="F192" s="207"/>
      <c r="G192" s="207"/>
      <c r="H192" s="207"/>
      <c r="I192" s="207"/>
      <c r="J192" s="207"/>
      <c r="K192" s="207"/>
      <c r="L192" s="207"/>
      <c r="M192" s="207"/>
      <c r="N192" s="207"/>
      <c r="O192" s="207"/>
      <c r="P192" s="208"/>
      <c r="Q192" s="224">
        <f>VLOOKUP(B192,無償化名簿!$A$17:$R$66,2)</f>
        <v>0</v>
      </c>
      <c r="R192" s="207"/>
      <c r="S192" s="207"/>
      <c r="T192" s="207"/>
      <c r="U192" s="207"/>
      <c r="V192" s="207"/>
      <c r="W192" s="207"/>
      <c r="X192" s="207"/>
      <c r="Y192" s="207"/>
      <c r="Z192" s="207"/>
      <c r="AA192" s="207"/>
      <c r="AB192" s="207"/>
      <c r="AC192" s="207"/>
      <c r="AD192" s="207"/>
      <c r="AE192" s="208"/>
      <c r="AF192" s="229" t="s">
        <v>62</v>
      </c>
      <c r="AG192" s="230"/>
      <c r="AH192" s="223" t="s">
        <v>21</v>
      </c>
      <c r="AI192" s="223"/>
      <c r="AJ192" s="223"/>
      <c r="AK192" s="223"/>
      <c r="AL192" s="223"/>
      <c r="AM192" s="223"/>
      <c r="AN192" s="223"/>
      <c r="AO192" s="224" t="str">
        <f>IF(AND(AO193="□",AO194="□"),"☑","□")</f>
        <v>☑</v>
      </c>
      <c r="AP192" s="207"/>
      <c r="AQ192" s="223" t="s">
        <v>41</v>
      </c>
      <c r="AR192" s="223"/>
      <c r="AS192" s="223"/>
      <c r="AT192" s="223"/>
      <c r="AU192" s="207"/>
      <c r="AV192" s="207"/>
      <c r="AW192" s="207"/>
      <c r="AX192" s="207"/>
      <c r="AY192" s="207"/>
      <c r="AZ192" s="207"/>
      <c r="BA192" s="207"/>
      <c r="BB192" s="207"/>
      <c r="BC192" s="207"/>
      <c r="BD192" s="207"/>
      <c r="BE192" s="208"/>
      <c r="BF192" s="225">
        <f>VLOOKUP(B192,無償化名簿!$A$17:$R$66,11)-VLOOKUP(B192,無償化名簿!$A$17:$R$66,15)</f>
        <v>0</v>
      </c>
      <c r="BG192" s="203"/>
      <c r="BH192" s="203"/>
      <c r="BI192" s="203"/>
      <c r="BJ192" s="203"/>
      <c r="BK192" s="203"/>
      <c r="BL192" s="203"/>
      <c r="BM192" s="203"/>
      <c r="BN192" s="203"/>
      <c r="BO192" s="203"/>
      <c r="BP192" s="203"/>
      <c r="BQ192" s="203"/>
      <c r="BR192" s="203"/>
      <c r="BS192" s="203" t="s">
        <v>5</v>
      </c>
      <c r="BT192" s="204"/>
      <c r="BU192" s="203" t="e">
        <f>IF(CO192&gt;7,0,IF(CV192="☑",CQ192,IF(CV193="☑",CS192,IF(CV194="☑",CU192))))</f>
        <v>#N/A</v>
      </c>
      <c r="BV192" s="203"/>
      <c r="BW192" s="203"/>
      <c r="BX192" s="203"/>
      <c r="BY192" s="203"/>
      <c r="BZ192" s="203"/>
      <c r="CA192" s="203"/>
      <c r="CB192" s="203"/>
      <c r="CC192" s="203"/>
      <c r="CD192" s="203"/>
      <c r="CE192" s="203"/>
      <c r="CF192" s="203"/>
      <c r="CG192" s="203"/>
      <c r="CH192" s="207" t="s">
        <v>5</v>
      </c>
      <c r="CI192" s="208"/>
      <c r="CJ192" s="1"/>
      <c r="CK192" s="200" t="e">
        <f>BF194</f>
        <v>#N/A</v>
      </c>
      <c r="CL192" s="200"/>
      <c r="CM192" s="200"/>
      <c r="CN192" s="1"/>
      <c r="CO192" s="200">
        <f>DATEDIF(D192,$CQ$4,"Y")</f>
        <v>0</v>
      </c>
      <c r="CP192" s="200"/>
      <c r="CQ192" s="200">
        <f>IF(CO192&lt;3,42000,37000)</f>
        <v>42000</v>
      </c>
      <c r="CR192" s="200"/>
      <c r="CS192" s="200" t="e">
        <f>ROUNDDOWN(CQ192*($CQ$205-DG193+1)/$CQ$205,-1)</f>
        <v>#N/A</v>
      </c>
      <c r="CT192" s="200"/>
      <c r="CU192" s="201" t="e">
        <f>ROUNDDOWN(CQ192*DG194/$CQ$205,-1)</f>
        <v>#VALUE!</v>
      </c>
      <c r="CV192" s="200" t="str">
        <f>IF(AND(CV193="□",CV194="□"),"☑","□")</f>
        <v>□</v>
      </c>
      <c r="CW192" s="200"/>
      <c r="CX192" s="1" t="s">
        <v>104</v>
      </c>
      <c r="CY192" s="1"/>
      <c r="CZ192" s="1"/>
      <c r="DA192" s="1"/>
      <c r="DB192" s="1"/>
      <c r="DC192" s="1"/>
      <c r="DD192" s="1"/>
      <c r="DE192" s="1"/>
      <c r="DF192" s="1"/>
      <c r="DG192" s="1"/>
      <c r="DH192" s="1"/>
      <c r="DI192" s="1"/>
      <c r="DJ192" s="1"/>
      <c r="DK192" s="1"/>
      <c r="DL192" s="1"/>
      <c r="DM192" s="1"/>
    </row>
    <row r="193" spans="2:117">
      <c r="B193" s="213"/>
      <c r="C193" s="209"/>
      <c r="D193" s="213"/>
      <c r="E193" s="200"/>
      <c r="F193" s="200"/>
      <c r="G193" s="200"/>
      <c r="H193" s="200"/>
      <c r="I193" s="200"/>
      <c r="J193" s="200"/>
      <c r="K193" s="200"/>
      <c r="L193" s="200"/>
      <c r="M193" s="200"/>
      <c r="N193" s="200"/>
      <c r="O193" s="200"/>
      <c r="P193" s="209"/>
      <c r="Q193" s="213"/>
      <c r="R193" s="200"/>
      <c r="S193" s="200"/>
      <c r="T193" s="200"/>
      <c r="U193" s="200"/>
      <c r="V193" s="200"/>
      <c r="W193" s="200"/>
      <c r="X193" s="200"/>
      <c r="Y193" s="200"/>
      <c r="Z193" s="200"/>
      <c r="AA193" s="200"/>
      <c r="AB193" s="200"/>
      <c r="AC193" s="200"/>
      <c r="AD193" s="200"/>
      <c r="AE193" s="209"/>
      <c r="AF193" s="210" t="s">
        <v>33</v>
      </c>
      <c r="AG193" s="211"/>
      <c r="AH193" s="212" t="s">
        <v>23</v>
      </c>
      <c r="AI193" s="212"/>
      <c r="AJ193" s="212"/>
      <c r="AK193" s="212"/>
      <c r="AL193" s="212"/>
      <c r="AM193" s="212"/>
      <c r="AN193" s="212"/>
      <c r="AO193" s="213" t="str">
        <f>IF(AZ193="","□","☑")</f>
        <v>□</v>
      </c>
      <c r="AP193" s="200"/>
      <c r="AQ193" s="212" t="s">
        <v>30</v>
      </c>
      <c r="AR193" s="212"/>
      <c r="AS193" s="212"/>
      <c r="AT193" s="212"/>
      <c r="AU193" s="212"/>
      <c r="AV193" s="212"/>
      <c r="AW193" s="212"/>
      <c r="AX193" s="212"/>
      <c r="AY193" s="212"/>
      <c r="AZ193" s="200" t="str">
        <f>IF(VLOOKUP(B192,無償化名簿!$A$17:$R$66,8)=0,"",VLOOKUP(B192,無償化名簿!$A$17:$R$66,8))</f>
        <v/>
      </c>
      <c r="BA193" s="200"/>
      <c r="BB193" s="200"/>
      <c r="BC193" s="200" t="s">
        <v>7</v>
      </c>
      <c r="BD193" s="200"/>
      <c r="BE193" s="20" t="s">
        <v>42</v>
      </c>
      <c r="BF193" s="226"/>
      <c r="BG193" s="205"/>
      <c r="BH193" s="205"/>
      <c r="BI193" s="205"/>
      <c r="BJ193" s="205"/>
      <c r="BK193" s="205"/>
      <c r="BL193" s="205"/>
      <c r="BM193" s="205"/>
      <c r="BN193" s="205"/>
      <c r="BO193" s="205"/>
      <c r="BP193" s="205"/>
      <c r="BQ193" s="205"/>
      <c r="BR193" s="205"/>
      <c r="BS193" s="205"/>
      <c r="BT193" s="206"/>
      <c r="BU193" s="205"/>
      <c r="BV193" s="205"/>
      <c r="BW193" s="205"/>
      <c r="BX193" s="205"/>
      <c r="BY193" s="205"/>
      <c r="BZ193" s="205"/>
      <c r="CA193" s="205"/>
      <c r="CB193" s="205"/>
      <c r="CC193" s="205"/>
      <c r="CD193" s="205"/>
      <c r="CE193" s="205"/>
      <c r="CF193" s="205"/>
      <c r="CG193" s="205"/>
      <c r="CH193" s="200"/>
      <c r="CI193" s="209"/>
      <c r="CJ193" s="1"/>
      <c r="CK193" s="200"/>
      <c r="CL193" s="200"/>
      <c r="CM193" s="200"/>
      <c r="CN193" s="1"/>
      <c r="CO193" s="200"/>
      <c r="CP193" s="200"/>
      <c r="CQ193" s="200"/>
      <c r="CR193" s="200"/>
      <c r="CS193" s="200"/>
      <c r="CT193" s="200"/>
      <c r="CU193" s="201"/>
      <c r="CV193" s="200" t="str">
        <f>IF(DG193="","□","☑")</f>
        <v>☑</v>
      </c>
      <c r="CW193" s="200"/>
      <c r="CX193" s="1" t="s">
        <v>100</v>
      </c>
      <c r="CY193" s="1"/>
      <c r="CZ193" s="1"/>
      <c r="DA193" s="1"/>
      <c r="DB193" s="1"/>
      <c r="DC193" s="1"/>
      <c r="DD193" s="1"/>
      <c r="DE193" s="1"/>
      <c r="DF193" s="1"/>
      <c r="DG193" s="200" t="b">
        <f>IF(VLOOKUP(B192,無償化名簿!$A$17:$R$66,16)=0,"",VLOOKUP(B192,無償化名簿!$A$17:$R$66,16))</f>
        <v>0</v>
      </c>
      <c r="DH193" s="200"/>
      <c r="DI193" s="200"/>
      <c r="DJ193" s="1" t="s">
        <v>101</v>
      </c>
      <c r="DK193" s="1"/>
      <c r="DL193" s="1" t="s">
        <v>102</v>
      </c>
      <c r="DM193" s="1"/>
    </row>
    <row r="194" spans="2:117">
      <c r="B194" s="217"/>
      <c r="C194" s="227"/>
      <c r="D194" s="217"/>
      <c r="E194" s="218"/>
      <c r="F194" s="218"/>
      <c r="G194" s="218"/>
      <c r="H194" s="218"/>
      <c r="I194" s="218"/>
      <c r="J194" s="218"/>
      <c r="K194" s="218"/>
      <c r="L194" s="218"/>
      <c r="M194" s="218"/>
      <c r="N194" s="218"/>
      <c r="O194" s="218"/>
      <c r="P194" s="227"/>
      <c r="Q194" s="217"/>
      <c r="R194" s="218"/>
      <c r="S194" s="218"/>
      <c r="T194" s="218"/>
      <c r="U194" s="218"/>
      <c r="V194" s="218"/>
      <c r="W194" s="218"/>
      <c r="X194" s="218"/>
      <c r="Y194" s="218"/>
      <c r="Z194" s="218"/>
      <c r="AA194" s="218"/>
      <c r="AB194" s="218"/>
      <c r="AC194" s="218"/>
      <c r="AD194" s="218"/>
      <c r="AE194" s="227"/>
      <c r="AF194" s="214" t="s">
        <v>33</v>
      </c>
      <c r="AG194" s="215"/>
      <c r="AH194" s="216" t="s">
        <v>22</v>
      </c>
      <c r="AI194" s="216"/>
      <c r="AJ194" s="216"/>
      <c r="AK194" s="216"/>
      <c r="AL194" s="216"/>
      <c r="AM194" s="216"/>
      <c r="AN194" s="216"/>
      <c r="AO194" s="213" t="str">
        <f>IF(AZ194="","□","☑")</f>
        <v>□</v>
      </c>
      <c r="AP194" s="200"/>
      <c r="AQ194" s="216" t="s">
        <v>89</v>
      </c>
      <c r="AR194" s="216"/>
      <c r="AS194" s="216"/>
      <c r="AT194" s="216"/>
      <c r="AU194" s="216"/>
      <c r="AV194" s="216"/>
      <c r="AW194" s="216"/>
      <c r="AX194" s="216"/>
      <c r="AY194" s="216"/>
      <c r="AZ194" s="218" t="str">
        <f>IF(VLOOKUP(B192,無償化名簿!$A$17:$R$66,9)=0,"",VLOOKUP(B192,無償化名簿!$A$17:$R$66,9))</f>
        <v/>
      </c>
      <c r="BA194" s="218"/>
      <c r="BB194" s="218"/>
      <c r="BC194" s="218" t="s">
        <v>7</v>
      </c>
      <c r="BD194" s="218"/>
      <c r="BE194" s="21" t="s">
        <v>42</v>
      </c>
      <c r="BF194" s="219" t="e">
        <f>MIN(BF192,BU192)</f>
        <v>#N/A</v>
      </c>
      <c r="BG194" s="220"/>
      <c r="BH194" s="220"/>
      <c r="BI194" s="220"/>
      <c r="BJ194" s="220"/>
      <c r="BK194" s="220"/>
      <c r="BL194" s="220"/>
      <c r="BM194" s="220"/>
      <c r="BN194" s="220"/>
      <c r="BO194" s="220"/>
      <c r="BP194" s="220"/>
      <c r="BQ194" s="220"/>
      <c r="BR194" s="220"/>
      <c r="BS194" s="220"/>
      <c r="BT194" s="220"/>
      <c r="BU194" s="220"/>
      <c r="BV194" s="220"/>
      <c r="BW194" s="220"/>
      <c r="BX194" s="220"/>
      <c r="BY194" s="220"/>
      <c r="BZ194" s="220"/>
      <c r="CA194" s="220"/>
      <c r="CB194" s="220"/>
      <c r="CC194" s="220"/>
      <c r="CD194" s="220"/>
      <c r="CE194" s="220"/>
      <c r="CF194" s="220"/>
      <c r="CG194" s="220"/>
      <c r="CH194" s="221" t="s">
        <v>5</v>
      </c>
      <c r="CI194" s="222"/>
      <c r="CJ194" s="1"/>
      <c r="CK194" s="200"/>
      <c r="CL194" s="200"/>
      <c r="CM194" s="200"/>
      <c r="CN194" s="1"/>
      <c r="CO194" s="200"/>
      <c r="CP194" s="200"/>
      <c r="CQ194" s="200"/>
      <c r="CR194" s="200"/>
      <c r="CS194" s="200"/>
      <c r="CT194" s="200"/>
      <c r="CU194" s="201"/>
      <c r="CV194" s="267" t="str">
        <f>IF(DG194="","□","☑")</f>
        <v>□</v>
      </c>
      <c r="CW194" s="267"/>
      <c r="CX194" s="1" t="s">
        <v>103</v>
      </c>
      <c r="CY194" s="1"/>
      <c r="CZ194" s="1"/>
      <c r="DA194" s="1"/>
      <c r="DB194" s="1"/>
      <c r="DC194" s="1"/>
      <c r="DD194" s="1"/>
      <c r="DE194" s="1"/>
      <c r="DF194" s="1"/>
      <c r="DG194" s="200" t="str">
        <f>IF(VLOOKUP(B192,無償化名簿!$A$17:$R$66,17)=0,"",VLOOKUP(B192,無償化名簿!$A$17:$R$66,17))</f>
        <v/>
      </c>
      <c r="DH194" s="200"/>
      <c r="DI194" s="200"/>
      <c r="DJ194" s="1" t="s">
        <v>101</v>
      </c>
      <c r="DK194" s="1"/>
      <c r="DL194" s="1" t="s">
        <v>102</v>
      </c>
      <c r="DM194" s="1"/>
    </row>
    <row r="195" spans="2:117">
      <c r="B195" s="224">
        <v>63</v>
      </c>
      <c r="C195" s="208"/>
      <c r="D195" s="228">
        <f>VLOOKUP(B195,無償化名簿!$A$17:$R$66,3)</f>
        <v>0</v>
      </c>
      <c r="E195" s="207"/>
      <c r="F195" s="207"/>
      <c r="G195" s="207"/>
      <c r="H195" s="207"/>
      <c r="I195" s="207"/>
      <c r="J195" s="207"/>
      <c r="K195" s="207"/>
      <c r="L195" s="207"/>
      <c r="M195" s="207"/>
      <c r="N195" s="207"/>
      <c r="O195" s="207"/>
      <c r="P195" s="208"/>
      <c r="Q195" s="224">
        <f>VLOOKUP(B195,無償化名簿!$A$17:$R$66,2)</f>
        <v>0</v>
      </c>
      <c r="R195" s="207"/>
      <c r="S195" s="207"/>
      <c r="T195" s="207"/>
      <c r="U195" s="207"/>
      <c r="V195" s="207"/>
      <c r="W195" s="207"/>
      <c r="X195" s="207"/>
      <c r="Y195" s="207"/>
      <c r="Z195" s="207"/>
      <c r="AA195" s="207"/>
      <c r="AB195" s="207"/>
      <c r="AC195" s="207"/>
      <c r="AD195" s="207"/>
      <c r="AE195" s="208"/>
      <c r="AF195" s="229" t="s">
        <v>62</v>
      </c>
      <c r="AG195" s="230"/>
      <c r="AH195" s="223" t="s">
        <v>21</v>
      </c>
      <c r="AI195" s="223"/>
      <c r="AJ195" s="223"/>
      <c r="AK195" s="223"/>
      <c r="AL195" s="223"/>
      <c r="AM195" s="223"/>
      <c r="AN195" s="223"/>
      <c r="AO195" s="224" t="str">
        <f>IF(AND(AO196="□",AO197="□"),"☑","□")</f>
        <v>☑</v>
      </c>
      <c r="AP195" s="207"/>
      <c r="AQ195" s="223" t="s">
        <v>41</v>
      </c>
      <c r="AR195" s="223"/>
      <c r="AS195" s="223"/>
      <c r="AT195" s="223"/>
      <c r="AU195" s="207"/>
      <c r="AV195" s="207"/>
      <c r="AW195" s="207"/>
      <c r="AX195" s="207"/>
      <c r="AY195" s="207"/>
      <c r="AZ195" s="207"/>
      <c r="BA195" s="207"/>
      <c r="BB195" s="207"/>
      <c r="BC195" s="207"/>
      <c r="BD195" s="207"/>
      <c r="BE195" s="208"/>
      <c r="BF195" s="225">
        <f>VLOOKUP(B195,無償化名簿!$A$17:$R$66,11)-VLOOKUP(B195,無償化名簿!$A$17:$R$66,15)</f>
        <v>0</v>
      </c>
      <c r="BG195" s="203"/>
      <c r="BH195" s="203"/>
      <c r="BI195" s="203"/>
      <c r="BJ195" s="203"/>
      <c r="BK195" s="203"/>
      <c r="BL195" s="203"/>
      <c r="BM195" s="203"/>
      <c r="BN195" s="203"/>
      <c r="BO195" s="203"/>
      <c r="BP195" s="203"/>
      <c r="BQ195" s="203"/>
      <c r="BR195" s="203"/>
      <c r="BS195" s="203" t="s">
        <v>5</v>
      </c>
      <c r="BT195" s="204"/>
      <c r="BU195" s="203" t="e">
        <f>IF(CO195&gt;7,0,IF(CV195="☑",CQ195,IF(CV196="☑",CS195,IF(CV197="☑",CU195))))</f>
        <v>#N/A</v>
      </c>
      <c r="BV195" s="203"/>
      <c r="BW195" s="203"/>
      <c r="BX195" s="203"/>
      <c r="BY195" s="203"/>
      <c r="BZ195" s="203"/>
      <c r="CA195" s="203"/>
      <c r="CB195" s="203"/>
      <c r="CC195" s="203"/>
      <c r="CD195" s="203"/>
      <c r="CE195" s="203"/>
      <c r="CF195" s="203"/>
      <c r="CG195" s="203"/>
      <c r="CH195" s="207" t="s">
        <v>5</v>
      </c>
      <c r="CI195" s="208"/>
      <c r="CJ195" s="1"/>
      <c r="CK195" s="200" t="e">
        <f>BF197</f>
        <v>#N/A</v>
      </c>
      <c r="CL195" s="200"/>
      <c r="CM195" s="200"/>
      <c r="CN195" s="1"/>
      <c r="CO195" s="200">
        <f>DATEDIF(D195,$CQ$4,"Y")</f>
        <v>0</v>
      </c>
      <c r="CP195" s="200"/>
      <c r="CQ195" s="200">
        <f>IF(CO195&lt;3,42000,37000)</f>
        <v>42000</v>
      </c>
      <c r="CR195" s="200"/>
      <c r="CS195" s="200" t="e">
        <f>ROUNDDOWN(CQ195*($CQ$205-DG196+1)/$CQ$205,-1)</f>
        <v>#N/A</v>
      </c>
      <c r="CT195" s="200"/>
      <c r="CU195" s="201" t="e">
        <f>ROUNDDOWN(CQ195*DG197/$CQ$205,-1)</f>
        <v>#VALUE!</v>
      </c>
      <c r="CV195" s="200" t="str">
        <f>IF(AND(CV196="□",CV197="□"),"☑","□")</f>
        <v>□</v>
      </c>
      <c r="CW195" s="200"/>
      <c r="CX195" s="1" t="s">
        <v>104</v>
      </c>
      <c r="CY195" s="1"/>
      <c r="CZ195" s="1"/>
      <c r="DA195" s="1"/>
      <c r="DB195" s="1"/>
      <c r="DC195" s="1"/>
      <c r="DD195" s="1"/>
      <c r="DE195" s="1"/>
      <c r="DF195" s="1"/>
      <c r="DG195" s="1"/>
      <c r="DH195" s="1"/>
      <c r="DI195" s="1"/>
      <c r="DJ195" s="1"/>
      <c r="DK195" s="1"/>
      <c r="DL195" s="1"/>
      <c r="DM195" s="1"/>
    </row>
    <row r="196" spans="2:117">
      <c r="B196" s="213"/>
      <c r="C196" s="209"/>
      <c r="D196" s="213"/>
      <c r="E196" s="200"/>
      <c r="F196" s="200"/>
      <c r="G196" s="200"/>
      <c r="H196" s="200"/>
      <c r="I196" s="200"/>
      <c r="J196" s="200"/>
      <c r="K196" s="200"/>
      <c r="L196" s="200"/>
      <c r="M196" s="200"/>
      <c r="N196" s="200"/>
      <c r="O196" s="200"/>
      <c r="P196" s="209"/>
      <c r="Q196" s="213"/>
      <c r="R196" s="200"/>
      <c r="S196" s="200"/>
      <c r="T196" s="200"/>
      <c r="U196" s="200"/>
      <c r="V196" s="200"/>
      <c r="W196" s="200"/>
      <c r="X196" s="200"/>
      <c r="Y196" s="200"/>
      <c r="Z196" s="200"/>
      <c r="AA196" s="200"/>
      <c r="AB196" s="200"/>
      <c r="AC196" s="200"/>
      <c r="AD196" s="200"/>
      <c r="AE196" s="209"/>
      <c r="AF196" s="210" t="s">
        <v>33</v>
      </c>
      <c r="AG196" s="211"/>
      <c r="AH196" s="212" t="s">
        <v>23</v>
      </c>
      <c r="AI196" s="212"/>
      <c r="AJ196" s="212"/>
      <c r="AK196" s="212"/>
      <c r="AL196" s="212"/>
      <c r="AM196" s="212"/>
      <c r="AN196" s="212"/>
      <c r="AO196" s="213" t="str">
        <f>IF(AZ196="","□","☑")</f>
        <v>□</v>
      </c>
      <c r="AP196" s="200"/>
      <c r="AQ196" s="212" t="s">
        <v>30</v>
      </c>
      <c r="AR196" s="212"/>
      <c r="AS196" s="212"/>
      <c r="AT196" s="212"/>
      <c r="AU196" s="212"/>
      <c r="AV196" s="212"/>
      <c r="AW196" s="212"/>
      <c r="AX196" s="212"/>
      <c r="AY196" s="212"/>
      <c r="AZ196" s="200" t="str">
        <f>IF(VLOOKUP(B195,無償化名簿!$A$17:$R$66,8)=0,"",VLOOKUP(B195,無償化名簿!$A$17:$R$66,8))</f>
        <v/>
      </c>
      <c r="BA196" s="200"/>
      <c r="BB196" s="200"/>
      <c r="BC196" s="200" t="s">
        <v>7</v>
      </c>
      <c r="BD196" s="200"/>
      <c r="BE196" s="20" t="s">
        <v>42</v>
      </c>
      <c r="BF196" s="226"/>
      <c r="BG196" s="205"/>
      <c r="BH196" s="205"/>
      <c r="BI196" s="205"/>
      <c r="BJ196" s="205"/>
      <c r="BK196" s="205"/>
      <c r="BL196" s="205"/>
      <c r="BM196" s="205"/>
      <c r="BN196" s="205"/>
      <c r="BO196" s="205"/>
      <c r="BP196" s="205"/>
      <c r="BQ196" s="205"/>
      <c r="BR196" s="205"/>
      <c r="BS196" s="205"/>
      <c r="BT196" s="206"/>
      <c r="BU196" s="205"/>
      <c r="BV196" s="205"/>
      <c r="BW196" s="205"/>
      <c r="BX196" s="205"/>
      <c r="BY196" s="205"/>
      <c r="BZ196" s="205"/>
      <c r="CA196" s="205"/>
      <c r="CB196" s="205"/>
      <c r="CC196" s="205"/>
      <c r="CD196" s="205"/>
      <c r="CE196" s="205"/>
      <c r="CF196" s="205"/>
      <c r="CG196" s="205"/>
      <c r="CH196" s="200"/>
      <c r="CI196" s="209"/>
      <c r="CJ196" s="1"/>
      <c r="CK196" s="200"/>
      <c r="CL196" s="200"/>
      <c r="CM196" s="200"/>
      <c r="CN196" s="1"/>
      <c r="CO196" s="200"/>
      <c r="CP196" s="200"/>
      <c r="CQ196" s="200"/>
      <c r="CR196" s="200"/>
      <c r="CS196" s="200"/>
      <c r="CT196" s="200"/>
      <c r="CU196" s="201"/>
      <c r="CV196" s="200" t="str">
        <f>IF(DG196="","□","☑")</f>
        <v>☑</v>
      </c>
      <c r="CW196" s="200"/>
      <c r="CX196" s="1" t="s">
        <v>100</v>
      </c>
      <c r="CY196" s="1"/>
      <c r="CZ196" s="1"/>
      <c r="DA196" s="1"/>
      <c r="DB196" s="1"/>
      <c r="DC196" s="1"/>
      <c r="DD196" s="1"/>
      <c r="DE196" s="1"/>
      <c r="DF196" s="1"/>
      <c r="DG196" s="200" t="b">
        <f>IF(VLOOKUP(B195,無償化名簿!$A$17:$R$66,16)=0,"",VLOOKUP(B195,無償化名簿!$A$17:$R$66,16))</f>
        <v>0</v>
      </c>
      <c r="DH196" s="200"/>
      <c r="DI196" s="200"/>
      <c r="DJ196" s="1" t="s">
        <v>101</v>
      </c>
      <c r="DK196" s="1"/>
      <c r="DL196" s="1" t="s">
        <v>102</v>
      </c>
      <c r="DM196" s="1"/>
    </row>
    <row r="197" spans="2:117">
      <c r="B197" s="217"/>
      <c r="C197" s="227"/>
      <c r="D197" s="217"/>
      <c r="E197" s="218"/>
      <c r="F197" s="218"/>
      <c r="G197" s="218"/>
      <c r="H197" s="218"/>
      <c r="I197" s="218"/>
      <c r="J197" s="218"/>
      <c r="K197" s="218"/>
      <c r="L197" s="218"/>
      <c r="M197" s="218"/>
      <c r="N197" s="218"/>
      <c r="O197" s="218"/>
      <c r="P197" s="227"/>
      <c r="Q197" s="217"/>
      <c r="R197" s="218"/>
      <c r="S197" s="218"/>
      <c r="T197" s="218"/>
      <c r="U197" s="218"/>
      <c r="V197" s="218"/>
      <c r="W197" s="218"/>
      <c r="X197" s="218"/>
      <c r="Y197" s="218"/>
      <c r="Z197" s="218"/>
      <c r="AA197" s="218"/>
      <c r="AB197" s="218"/>
      <c r="AC197" s="218"/>
      <c r="AD197" s="218"/>
      <c r="AE197" s="227"/>
      <c r="AF197" s="214" t="s">
        <v>33</v>
      </c>
      <c r="AG197" s="215"/>
      <c r="AH197" s="216" t="s">
        <v>22</v>
      </c>
      <c r="AI197" s="216"/>
      <c r="AJ197" s="216"/>
      <c r="AK197" s="216"/>
      <c r="AL197" s="216"/>
      <c r="AM197" s="216"/>
      <c r="AN197" s="216"/>
      <c r="AO197" s="213" t="str">
        <f>IF(AZ197="","□","☑")</f>
        <v>□</v>
      </c>
      <c r="AP197" s="200"/>
      <c r="AQ197" s="216" t="s">
        <v>89</v>
      </c>
      <c r="AR197" s="216"/>
      <c r="AS197" s="216"/>
      <c r="AT197" s="216"/>
      <c r="AU197" s="216"/>
      <c r="AV197" s="216"/>
      <c r="AW197" s="216"/>
      <c r="AX197" s="216"/>
      <c r="AY197" s="216"/>
      <c r="AZ197" s="218" t="str">
        <f>IF(VLOOKUP(B195,無償化名簿!$A$17:$R$66,9)=0,"",VLOOKUP(B195,無償化名簿!$A$17:$R$66,9))</f>
        <v/>
      </c>
      <c r="BA197" s="218"/>
      <c r="BB197" s="218"/>
      <c r="BC197" s="218" t="s">
        <v>7</v>
      </c>
      <c r="BD197" s="218"/>
      <c r="BE197" s="21" t="s">
        <v>42</v>
      </c>
      <c r="BF197" s="219" t="e">
        <f>MIN(BF195,BU195)</f>
        <v>#N/A</v>
      </c>
      <c r="BG197" s="220"/>
      <c r="BH197" s="220"/>
      <c r="BI197" s="220"/>
      <c r="BJ197" s="220"/>
      <c r="BK197" s="220"/>
      <c r="BL197" s="220"/>
      <c r="BM197" s="220"/>
      <c r="BN197" s="220"/>
      <c r="BO197" s="220"/>
      <c r="BP197" s="220"/>
      <c r="BQ197" s="220"/>
      <c r="BR197" s="220"/>
      <c r="BS197" s="220"/>
      <c r="BT197" s="220"/>
      <c r="BU197" s="220"/>
      <c r="BV197" s="220"/>
      <c r="BW197" s="220"/>
      <c r="BX197" s="220"/>
      <c r="BY197" s="220"/>
      <c r="BZ197" s="220"/>
      <c r="CA197" s="220"/>
      <c r="CB197" s="220"/>
      <c r="CC197" s="220"/>
      <c r="CD197" s="220"/>
      <c r="CE197" s="220"/>
      <c r="CF197" s="220"/>
      <c r="CG197" s="220"/>
      <c r="CH197" s="221" t="s">
        <v>5</v>
      </c>
      <c r="CI197" s="222"/>
      <c r="CJ197" s="1"/>
      <c r="CK197" s="200"/>
      <c r="CL197" s="200"/>
      <c r="CM197" s="200"/>
      <c r="CN197" s="1"/>
      <c r="CO197" s="200"/>
      <c r="CP197" s="200"/>
      <c r="CQ197" s="200"/>
      <c r="CR197" s="200"/>
      <c r="CS197" s="200"/>
      <c r="CT197" s="200"/>
      <c r="CU197" s="201"/>
      <c r="CV197" s="267" t="str">
        <f>IF(DG197="","□","☑")</f>
        <v>□</v>
      </c>
      <c r="CW197" s="267"/>
      <c r="CX197" s="1" t="s">
        <v>103</v>
      </c>
      <c r="CY197" s="1"/>
      <c r="CZ197" s="1"/>
      <c r="DA197" s="1"/>
      <c r="DB197" s="1"/>
      <c r="DC197" s="1"/>
      <c r="DD197" s="1"/>
      <c r="DE197" s="1"/>
      <c r="DF197" s="1"/>
      <c r="DG197" s="200" t="str">
        <f>IF(VLOOKUP(B195,無償化名簿!$A$17:$R$66,17)=0,"",VLOOKUP(B195,無償化名簿!$A$17:$R$66,17))</f>
        <v/>
      </c>
      <c r="DH197" s="200"/>
      <c r="DI197" s="200"/>
      <c r="DJ197" s="1" t="s">
        <v>101</v>
      </c>
      <c r="DK197" s="1"/>
      <c r="DL197" s="1" t="s">
        <v>102</v>
      </c>
      <c r="DM197" s="1"/>
    </row>
    <row r="198" spans="2:117">
      <c r="B198" s="224">
        <v>64</v>
      </c>
      <c r="C198" s="208"/>
      <c r="D198" s="228">
        <f>VLOOKUP(B198,無償化名簿!$A$17:$R$66,3)</f>
        <v>0</v>
      </c>
      <c r="E198" s="207"/>
      <c r="F198" s="207"/>
      <c r="G198" s="207"/>
      <c r="H198" s="207"/>
      <c r="I198" s="207"/>
      <c r="J198" s="207"/>
      <c r="K198" s="207"/>
      <c r="L198" s="207"/>
      <c r="M198" s="207"/>
      <c r="N198" s="207"/>
      <c r="O198" s="207"/>
      <c r="P198" s="208"/>
      <c r="Q198" s="224">
        <f>VLOOKUP(B198,無償化名簿!$A$17:$R$66,2)</f>
        <v>0</v>
      </c>
      <c r="R198" s="207"/>
      <c r="S198" s="207"/>
      <c r="T198" s="207"/>
      <c r="U198" s="207"/>
      <c r="V198" s="207"/>
      <c r="W198" s="207"/>
      <c r="X198" s="207"/>
      <c r="Y198" s="207"/>
      <c r="Z198" s="207"/>
      <c r="AA198" s="207"/>
      <c r="AB198" s="207"/>
      <c r="AC198" s="207"/>
      <c r="AD198" s="207"/>
      <c r="AE198" s="208"/>
      <c r="AF198" s="229" t="s">
        <v>62</v>
      </c>
      <c r="AG198" s="230"/>
      <c r="AH198" s="223" t="s">
        <v>21</v>
      </c>
      <c r="AI198" s="223"/>
      <c r="AJ198" s="223"/>
      <c r="AK198" s="223"/>
      <c r="AL198" s="223"/>
      <c r="AM198" s="223"/>
      <c r="AN198" s="223"/>
      <c r="AO198" s="224" t="str">
        <f>IF(AND(AO199="□",AO200="□"),"☑","□")</f>
        <v>☑</v>
      </c>
      <c r="AP198" s="207"/>
      <c r="AQ198" s="223" t="s">
        <v>41</v>
      </c>
      <c r="AR198" s="223"/>
      <c r="AS198" s="223"/>
      <c r="AT198" s="223"/>
      <c r="AU198" s="207"/>
      <c r="AV198" s="207"/>
      <c r="AW198" s="207"/>
      <c r="AX198" s="207"/>
      <c r="AY198" s="207"/>
      <c r="AZ198" s="207"/>
      <c r="BA198" s="207"/>
      <c r="BB198" s="207"/>
      <c r="BC198" s="207"/>
      <c r="BD198" s="207"/>
      <c r="BE198" s="208"/>
      <c r="BF198" s="225">
        <f>VLOOKUP(B198,無償化名簿!$A$17:$R$66,11)-VLOOKUP(B198,無償化名簿!$A$17:$R$66,15)</f>
        <v>0</v>
      </c>
      <c r="BG198" s="203"/>
      <c r="BH198" s="203"/>
      <c r="BI198" s="203"/>
      <c r="BJ198" s="203"/>
      <c r="BK198" s="203"/>
      <c r="BL198" s="203"/>
      <c r="BM198" s="203"/>
      <c r="BN198" s="203"/>
      <c r="BO198" s="203"/>
      <c r="BP198" s="203"/>
      <c r="BQ198" s="203"/>
      <c r="BR198" s="203"/>
      <c r="BS198" s="203" t="s">
        <v>5</v>
      </c>
      <c r="BT198" s="204"/>
      <c r="BU198" s="203" t="e">
        <f>IF(CO198&gt;7,0,IF(CV198="☑",CQ198,IF(CV199="☑",CS198,IF(CV200="☑",CU198))))</f>
        <v>#N/A</v>
      </c>
      <c r="BV198" s="203"/>
      <c r="BW198" s="203"/>
      <c r="BX198" s="203"/>
      <c r="BY198" s="203"/>
      <c r="BZ198" s="203"/>
      <c r="CA198" s="203"/>
      <c r="CB198" s="203"/>
      <c r="CC198" s="203"/>
      <c r="CD198" s="203"/>
      <c r="CE198" s="203"/>
      <c r="CF198" s="203"/>
      <c r="CG198" s="203"/>
      <c r="CH198" s="207" t="s">
        <v>5</v>
      </c>
      <c r="CI198" s="208"/>
      <c r="CJ198" s="1"/>
      <c r="CK198" s="200" t="e">
        <f>BF200</f>
        <v>#N/A</v>
      </c>
      <c r="CL198" s="200"/>
      <c r="CM198" s="200"/>
      <c r="CN198" s="1"/>
      <c r="CO198" s="200">
        <f>DATEDIF(D198,$CQ$4,"Y")</f>
        <v>0</v>
      </c>
      <c r="CP198" s="200"/>
      <c r="CQ198" s="200">
        <f>IF(CO198&lt;3,42000,37000)</f>
        <v>42000</v>
      </c>
      <c r="CR198" s="200"/>
      <c r="CS198" s="200" t="e">
        <f>ROUNDDOWN(CQ198*($CQ$205-DG199+1)/$CQ$205,-1)</f>
        <v>#N/A</v>
      </c>
      <c r="CT198" s="200"/>
      <c r="CU198" s="201" t="e">
        <f>ROUNDDOWN(CQ198*DG200/$CQ$205,-1)</f>
        <v>#VALUE!</v>
      </c>
      <c r="CV198" s="200" t="str">
        <f>IF(AND(CV199="□",CV200="□"),"☑","□")</f>
        <v>□</v>
      </c>
      <c r="CW198" s="200"/>
      <c r="CX198" s="1" t="s">
        <v>104</v>
      </c>
      <c r="CY198" s="1"/>
      <c r="CZ198" s="1"/>
      <c r="DA198" s="1"/>
      <c r="DB198" s="1"/>
      <c r="DC198" s="1"/>
      <c r="DD198" s="1"/>
      <c r="DE198" s="1"/>
      <c r="DF198" s="1"/>
      <c r="DG198" s="1"/>
      <c r="DH198" s="1"/>
      <c r="DI198" s="1"/>
      <c r="DJ198" s="1"/>
      <c r="DK198" s="1"/>
      <c r="DL198" s="1"/>
      <c r="DM198" s="1"/>
    </row>
    <row r="199" spans="2:117">
      <c r="B199" s="213"/>
      <c r="C199" s="209"/>
      <c r="D199" s="213"/>
      <c r="E199" s="200"/>
      <c r="F199" s="200"/>
      <c r="G199" s="200"/>
      <c r="H199" s="200"/>
      <c r="I199" s="200"/>
      <c r="J199" s="200"/>
      <c r="K199" s="200"/>
      <c r="L199" s="200"/>
      <c r="M199" s="200"/>
      <c r="N199" s="200"/>
      <c r="O199" s="200"/>
      <c r="P199" s="209"/>
      <c r="Q199" s="213"/>
      <c r="R199" s="200"/>
      <c r="S199" s="200"/>
      <c r="T199" s="200"/>
      <c r="U199" s="200"/>
      <c r="V199" s="200"/>
      <c r="W199" s="200"/>
      <c r="X199" s="200"/>
      <c r="Y199" s="200"/>
      <c r="Z199" s="200"/>
      <c r="AA199" s="200"/>
      <c r="AB199" s="200"/>
      <c r="AC199" s="200"/>
      <c r="AD199" s="200"/>
      <c r="AE199" s="209"/>
      <c r="AF199" s="210" t="s">
        <v>33</v>
      </c>
      <c r="AG199" s="211"/>
      <c r="AH199" s="212" t="s">
        <v>23</v>
      </c>
      <c r="AI199" s="212"/>
      <c r="AJ199" s="212"/>
      <c r="AK199" s="212"/>
      <c r="AL199" s="212"/>
      <c r="AM199" s="212"/>
      <c r="AN199" s="212"/>
      <c r="AO199" s="213" t="str">
        <f>IF(AZ199="","□","☑")</f>
        <v>□</v>
      </c>
      <c r="AP199" s="200"/>
      <c r="AQ199" s="212" t="s">
        <v>30</v>
      </c>
      <c r="AR199" s="212"/>
      <c r="AS199" s="212"/>
      <c r="AT199" s="212"/>
      <c r="AU199" s="212"/>
      <c r="AV199" s="212"/>
      <c r="AW199" s="212"/>
      <c r="AX199" s="212"/>
      <c r="AY199" s="212"/>
      <c r="AZ199" s="200" t="str">
        <f>IF(VLOOKUP(B198,無償化名簿!$A$17:$R$66,8)=0,"",VLOOKUP(B198,無償化名簿!$A$17:$R$66,8))</f>
        <v/>
      </c>
      <c r="BA199" s="200"/>
      <c r="BB199" s="200"/>
      <c r="BC199" s="200" t="s">
        <v>7</v>
      </c>
      <c r="BD199" s="200"/>
      <c r="BE199" s="20" t="s">
        <v>42</v>
      </c>
      <c r="BF199" s="226"/>
      <c r="BG199" s="205"/>
      <c r="BH199" s="205"/>
      <c r="BI199" s="205"/>
      <c r="BJ199" s="205"/>
      <c r="BK199" s="205"/>
      <c r="BL199" s="205"/>
      <c r="BM199" s="205"/>
      <c r="BN199" s="205"/>
      <c r="BO199" s="205"/>
      <c r="BP199" s="205"/>
      <c r="BQ199" s="205"/>
      <c r="BR199" s="205"/>
      <c r="BS199" s="205"/>
      <c r="BT199" s="206"/>
      <c r="BU199" s="205"/>
      <c r="BV199" s="205"/>
      <c r="BW199" s="205"/>
      <c r="BX199" s="205"/>
      <c r="BY199" s="205"/>
      <c r="BZ199" s="205"/>
      <c r="CA199" s="205"/>
      <c r="CB199" s="205"/>
      <c r="CC199" s="205"/>
      <c r="CD199" s="205"/>
      <c r="CE199" s="205"/>
      <c r="CF199" s="205"/>
      <c r="CG199" s="205"/>
      <c r="CH199" s="200"/>
      <c r="CI199" s="209"/>
      <c r="CJ199" s="1"/>
      <c r="CK199" s="200"/>
      <c r="CL199" s="200"/>
      <c r="CM199" s="200"/>
      <c r="CN199" s="1"/>
      <c r="CO199" s="200"/>
      <c r="CP199" s="200"/>
      <c r="CQ199" s="200"/>
      <c r="CR199" s="200"/>
      <c r="CS199" s="200"/>
      <c r="CT199" s="200"/>
      <c r="CU199" s="201"/>
      <c r="CV199" s="200" t="str">
        <f>IF(DG199="","□","☑")</f>
        <v>☑</v>
      </c>
      <c r="CW199" s="200"/>
      <c r="CX199" s="1" t="s">
        <v>100</v>
      </c>
      <c r="CY199" s="1"/>
      <c r="CZ199" s="1"/>
      <c r="DA199" s="1"/>
      <c r="DB199" s="1"/>
      <c r="DC199" s="1"/>
      <c r="DD199" s="1"/>
      <c r="DE199" s="1"/>
      <c r="DF199" s="1"/>
      <c r="DG199" s="200" t="b">
        <f>IF(VLOOKUP(B198,無償化名簿!$A$17:$R$66,16)=0,"",VLOOKUP(B198,無償化名簿!$A$17:$R$66,16))</f>
        <v>0</v>
      </c>
      <c r="DH199" s="200"/>
      <c r="DI199" s="200"/>
      <c r="DJ199" s="1" t="s">
        <v>101</v>
      </c>
      <c r="DK199" s="1"/>
      <c r="DL199" s="1" t="s">
        <v>102</v>
      </c>
      <c r="DM199" s="1"/>
    </row>
    <row r="200" spans="2:117">
      <c r="B200" s="217"/>
      <c r="C200" s="227"/>
      <c r="D200" s="217"/>
      <c r="E200" s="218"/>
      <c r="F200" s="218"/>
      <c r="G200" s="218"/>
      <c r="H200" s="218"/>
      <c r="I200" s="218"/>
      <c r="J200" s="218"/>
      <c r="K200" s="218"/>
      <c r="L200" s="218"/>
      <c r="M200" s="218"/>
      <c r="N200" s="218"/>
      <c r="O200" s="218"/>
      <c r="P200" s="227"/>
      <c r="Q200" s="217"/>
      <c r="R200" s="218"/>
      <c r="S200" s="218"/>
      <c r="T200" s="218"/>
      <c r="U200" s="218"/>
      <c r="V200" s="218"/>
      <c r="W200" s="218"/>
      <c r="X200" s="218"/>
      <c r="Y200" s="218"/>
      <c r="Z200" s="218"/>
      <c r="AA200" s="218"/>
      <c r="AB200" s="218"/>
      <c r="AC200" s="218"/>
      <c r="AD200" s="218"/>
      <c r="AE200" s="227"/>
      <c r="AF200" s="214" t="s">
        <v>87</v>
      </c>
      <c r="AG200" s="215"/>
      <c r="AH200" s="216" t="s">
        <v>22</v>
      </c>
      <c r="AI200" s="216"/>
      <c r="AJ200" s="216"/>
      <c r="AK200" s="216"/>
      <c r="AL200" s="216"/>
      <c r="AM200" s="216"/>
      <c r="AN200" s="216"/>
      <c r="AO200" s="217" t="str">
        <f>IF(AZ200="","□","☑")</f>
        <v>□</v>
      </c>
      <c r="AP200" s="218"/>
      <c r="AQ200" s="216" t="s">
        <v>89</v>
      </c>
      <c r="AR200" s="216"/>
      <c r="AS200" s="216"/>
      <c r="AT200" s="216"/>
      <c r="AU200" s="216"/>
      <c r="AV200" s="216"/>
      <c r="AW200" s="216"/>
      <c r="AX200" s="216"/>
      <c r="AY200" s="216"/>
      <c r="AZ200" s="218" t="str">
        <f>IF(VLOOKUP(B198,無償化名簿!$A$17:$R$66,9)=0,"",VLOOKUP(B198,無償化名簿!$A$17:$R$66,9))</f>
        <v/>
      </c>
      <c r="BA200" s="218"/>
      <c r="BB200" s="218"/>
      <c r="BC200" s="218" t="s">
        <v>7</v>
      </c>
      <c r="BD200" s="218"/>
      <c r="BE200" s="21" t="s">
        <v>42</v>
      </c>
      <c r="BF200" s="219" t="e">
        <f>MIN(BF198,BU198)</f>
        <v>#N/A</v>
      </c>
      <c r="BG200" s="220"/>
      <c r="BH200" s="220"/>
      <c r="BI200" s="220"/>
      <c r="BJ200" s="220"/>
      <c r="BK200" s="220"/>
      <c r="BL200" s="220"/>
      <c r="BM200" s="220"/>
      <c r="BN200" s="220"/>
      <c r="BO200" s="220"/>
      <c r="BP200" s="220"/>
      <c r="BQ200" s="220"/>
      <c r="BR200" s="220"/>
      <c r="BS200" s="220"/>
      <c r="BT200" s="220"/>
      <c r="BU200" s="220"/>
      <c r="BV200" s="220"/>
      <c r="BW200" s="220"/>
      <c r="BX200" s="220"/>
      <c r="BY200" s="220"/>
      <c r="BZ200" s="220"/>
      <c r="CA200" s="220"/>
      <c r="CB200" s="220"/>
      <c r="CC200" s="220"/>
      <c r="CD200" s="220"/>
      <c r="CE200" s="220"/>
      <c r="CF200" s="220"/>
      <c r="CG200" s="220"/>
      <c r="CH200" s="221" t="s">
        <v>5</v>
      </c>
      <c r="CI200" s="222"/>
      <c r="CJ200" s="1"/>
      <c r="CK200" s="200"/>
      <c r="CL200" s="200"/>
      <c r="CM200" s="200"/>
      <c r="CN200" s="1"/>
      <c r="CO200" s="200"/>
      <c r="CP200" s="200"/>
      <c r="CQ200" s="200"/>
      <c r="CR200" s="200"/>
      <c r="CS200" s="200"/>
      <c r="CT200" s="200"/>
      <c r="CU200" s="201"/>
      <c r="CV200" s="267" t="str">
        <f>IF(DG200="","□","☑")</f>
        <v>□</v>
      </c>
      <c r="CW200" s="267"/>
      <c r="CX200" s="1" t="s">
        <v>103</v>
      </c>
      <c r="CY200" s="1"/>
      <c r="CZ200" s="1"/>
      <c r="DA200" s="1"/>
      <c r="DB200" s="1"/>
      <c r="DC200" s="1"/>
      <c r="DD200" s="1"/>
      <c r="DE200" s="1"/>
      <c r="DF200" s="1"/>
      <c r="DG200" s="200" t="str">
        <f>IF(VLOOKUP(B198,無償化名簿!$A$17:$R$66,17)=0,"",VLOOKUP(B198,無償化名簿!$A$17:$R$66,17))</f>
        <v/>
      </c>
      <c r="DH200" s="200"/>
      <c r="DI200" s="200"/>
      <c r="DJ200" s="1" t="s">
        <v>101</v>
      </c>
      <c r="DK200" s="1"/>
      <c r="DL200" s="1" t="s">
        <v>102</v>
      </c>
      <c r="DM200" s="1"/>
    </row>
    <row r="201" spans="2:117">
      <c r="B201" s="265" t="s">
        <v>49</v>
      </c>
      <c r="C201" s="265"/>
      <c r="D201" s="265"/>
      <c r="E201" s="266" t="s">
        <v>31</v>
      </c>
      <c r="F201" s="266"/>
      <c r="G201" s="266"/>
      <c r="H201" s="266"/>
      <c r="I201" s="266"/>
      <c r="J201" s="266"/>
      <c r="K201" s="266"/>
      <c r="L201" s="266"/>
      <c r="M201" s="266"/>
      <c r="N201" s="266"/>
      <c r="O201" s="266"/>
      <c r="P201" s="266"/>
      <c r="Q201" s="266"/>
      <c r="R201" s="266"/>
      <c r="S201" s="266"/>
      <c r="T201" s="266"/>
      <c r="U201" s="266"/>
      <c r="V201" s="266"/>
      <c r="W201" s="266"/>
      <c r="X201" s="266"/>
      <c r="Y201" s="266"/>
      <c r="Z201" s="266"/>
      <c r="AA201" s="266"/>
      <c r="AB201" s="266"/>
      <c r="AC201" s="266"/>
      <c r="AD201" s="266"/>
      <c r="AE201" s="266"/>
      <c r="AF201" s="266"/>
      <c r="AG201" s="266"/>
      <c r="AH201" s="266"/>
      <c r="AI201" s="266"/>
      <c r="AJ201" s="266"/>
      <c r="AK201" s="266"/>
      <c r="AL201" s="266"/>
      <c r="AM201" s="266"/>
      <c r="AN201" s="266"/>
      <c r="AO201" s="266"/>
      <c r="AP201" s="266"/>
      <c r="AQ201" s="266"/>
      <c r="AR201" s="266"/>
      <c r="AS201" s="266"/>
      <c r="AT201" s="266"/>
      <c r="AU201" s="266"/>
      <c r="AV201" s="266"/>
      <c r="AW201" s="266"/>
      <c r="AX201" s="266"/>
      <c r="AY201" s="266"/>
      <c r="AZ201" s="266"/>
      <c r="BA201" s="266"/>
      <c r="BB201" s="266"/>
      <c r="BC201" s="266"/>
      <c r="BD201" s="266"/>
      <c r="BE201" s="266"/>
      <c r="BF201" s="266"/>
      <c r="BG201" s="266"/>
      <c r="BH201" s="266"/>
      <c r="BI201" s="266"/>
      <c r="BJ201" s="266"/>
      <c r="BK201" s="266"/>
      <c r="BL201" s="266"/>
      <c r="BM201" s="266"/>
      <c r="BN201" s="266"/>
      <c r="BO201" s="266"/>
      <c r="BP201" s="266"/>
      <c r="BQ201" s="266"/>
      <c r="BR201" s="266"/>
      <c r="BS201" s="266"/>
      <c r="BT201" s="266"/>
      <c r="BU201" s="266"/>
      <c r="BV201" s="266"/>
      <c r="BW201" s="266"/>
      <c r="BX201" s="266"/>
      <c r="BY201" s="266"/>
      <c r="BZ201" s="266"/>
      <c r="CA201" s="266"/>
      <c r="CB201" s="266"/>
      <c r="CC201" s="266"/>
      <c r="CD201" s="266"/>
      <c r="CE201" s="266"/>
      <c r="CF201" s="266"/>
      <c r="CG201" s="266"/>
      <c r="CH201" s="266"/>
      <c r="CI201" s="266"/>
      <c r="CJ201" s="11"/>
      <c r="CK201" s="11"/>
      <c r="CL201" s="11"/>
      <c r="CM201" s="11"/>
      <c r="CN201" s="11"/>
      <c r="CO201" s="11"/>
      <c r="CP201" s="11"/>
    </row>
    <row r="202" spans="2:117">
      <c r="B202" s="14"/>
      <c r="C202" s="15"/>
      <c r="D202" s="15"/>
      <c r="E202" s="266"/>
      <c r="F202" s="266"/>
      <c r="G202" s="266"/>
      <c r="H202" s="266"/>
      <c r="I202" s="266"/>
      <c r="J202" s="266"/>
      <c r="K202" s="266"/>
      <c r="L202" s="266"/>
      <c r="M202" s="266"/>
      <c r="N202" s="266"/>
      <c r="O202" s="266"/>
      <c r="P202" s="266"/>
      <c r="Q202" s="266"/>
      <c r="R202" s="266"/>
      <c r="S202" s="266"/>
      <c r="T202" s="266"/>
      <c r="U202" s="266"/>
      <c r="V202" s="266"/>
      <c r="W202" s="266"/>
      <c r="X202" s="266"/>
      <c r="Y202" s="266"/>
      <c r="Z202" s="266"/>
      <c r="AA202" s="266"/>
      <c r="AB202" s="266"/>
      <c r="AC202" s="266"/>
      <c r="AD202" s="266"/>
      <c r="AE202" s="266"/>
      <c r="AF202" s="266"/>
      <c r="AG202" s="266"/>
      <c r="AH202" s="266"/>
      <c r="AI202" s="266"/>
      <c r="AJ202" s="266"/>
      <c r="AK202" s="266"/>
      <c r="AL202" s="266"/>
      <c r="AM202" s="266"/>
      <c r="AN202" s="266"/>
      <c r="AO202" s="266"/>
      <c r="AP202" s="266"/>
      <c r="AQ202" s="266"/>
      <c r="AR202" s="266"/>
      <c r="AS202" s="266"/>
      <c r="AT202" s="266"/>
      <c r="AU202" s="266"/>
      <c r="AV202" s="266"/>
      <c r="AW202" s="266"/>
      <c r="AX202" s="266"/>
      <c r="AY202" s="266"/>
      <c r="AZ202" s="266"/>
      <c r="BA202" s="266"/>
      <c r="BB202" s="266"/>
      <c r="BC202" s="266"/>
      <c r="BD202" s="266"/>
      <c r="BE202" s="266"/>
      <c r="BF202" s="266"/>
      <c r="BG202" s="266"/>
      <c r="BH202" s="266"/>
      <c r="BI202" s="266"/>
      <c r="BJ202" s="266"/>
      <c r="BK202" s="266"/>
      <c r="BL202" s="266"/>
      <c r="BM202" s="266"/>
      <c r="BN202" s="266"/>
      <c r="BO202" s="266"/>
      <c r="BP202" s="266"/>
      <c r="BQ202" s="266"/>
      <c r="BR202" s="266"/>
      <c r="BS202" s="266"/>
      <c r="BT202" s="266"/>
      <c r="BU202" s="266"/>
      <c r="BV202" s="266"/>
      <c r="BW202" s="266"/>
      <c r="BX202" s="266"/>
      <c r="BY202" s="266"/>
      <c r="BZ202" s="266"/>
      <c r="CA202" s="266"/>
      <c r="CB202" s="266"/>
      <c r="CC202" s="266"/>
      <c r="CD202" s="266"/>
      <c r="CE202" s="266"/>
      <c r="CF202" s="266"/>
      <c r="CG202" s="266"/>
      <c r="CH202" s="266"/>
      <c r="CI202" s="266"/>
      <c r="CJ202" s="3"/>
      <c r="CK202" s="3"/>
      <c r="CL202" s="3" t="s">
        <v>77</v>
      </c>
      <c r="CM202" s="3"/>
      <c r="CN202" s="3"/>
      <c r="CO202" s="3"/>
      <c r="CP202" s="3"/>
    </row>
    <row r="203" spans="2:117">
      <c r="B203" s="265" t="s">
        <v>43</v>
      </c>
      <c r="C203" s="265"/>
      <c r="D203" s="265"/>
      <c r="E203" s="266" t="s">
        <v>32</v>
      </c>
      <c r="F203" s="266"/>
      <c r="G203" s="266"/>
      <c r="H203" s="266"/>
      <c r="I203" s="266"/>
      <c r="J203" s="266"/>
      <c r="K203" s="266"/>
      <c r="L203" s="266"/>
      <c r="M203" s="266"/>
      <c r="N203" s="266"/>
      <c r="O203" s="266"/>
      <c r="P203" s="266"/>
      <c r="Q203" s="266"/>
      <c r="R203" s="266"/>
      <c r="S203" s="266"/>
      <c r="T203" s="266"/>
      <c r="U203" s="266"/>
      <c r="V203" s="266"/>
      <c r="W203" s="266"/>
      <c r="X203" s="266"/>
      <c r="Y203" s="266"/>
      <c r="Z203" s="266"/>
      <c r="AA203" s="266"/>
      <c r="AB203" s="266"/>
      <c r="AC203" s="266"/>
      <c r="AD203" s="266"/>
      <c r="AE203" s="266"/>
      <c r="AF203" s="266"/>
      <c r="AG203" s="266"/>
      <c r="AH203" s="266"/>
      <c r="AI203" s="266"/>
      <c r="AJ203" s="266"/>
      <c r="AK203" s="266"/>
      <c r="AL203" s="266"/>
      <c r="AM203" s="266"/>
      <c r="AN203" s="266"/>
      <c r="AO203" s="266"/>
      <c r="AP203" s="266"/>
      <c r="AQ203" s="266"/>
      <c r="AR203" s="266"/>
      <c r="AS203" s="266"/>
      <c r="AT203" s="266"/>
      <c r="AU203" s="266"/>
      <c r="AV203" s="266"/>
      <c r="AW203" s="266"/>
      <c r="AX203" s="266"/>
      <c r="AY203" s="266"/>
      <c r="AZ203" s="266"/>
      <c r="BA203" s="266"/>
      <c r="BB203" s="266"/>
      <c r="BC203" s="266"/>
      <c r="BD203" s="266"/>
      <c r="BE203" s="266"/>
      <c r="BF203" s="266"/>
      <c r="BG203" s="266"/>
      <c r="BH203" s="266"/>
      <c r="BI203" s="266"/>
      <c r="BJ203" s="266"/>
      <c r="BK203" s="266"/>
      <c r="BL203" s="266"/>
      <c r="BM203" s="266"/>
      <c r="BN203" s="266"/>
      <c r="BO203" s="266"/>
      <c r="BP203" s="266"/>
      <c r="BQ203" s="266"/>
      <c r="BR203" s="266"/>
      <c r="BS203" s="266"/>
      <c r="BT203" s="266"/>
      <c r="BU203" s="266"/>
      <c r="BV203" s="266"/>
      <c r="BW203" s="266"/>
      <c r="BX203" s="266"/>
      <c r="BY203" s="266"/>
      <c r="BZ203" s="266"/>
      <c r="CA203" s="266"/>
      <c r="CB203" s="266"/>
      <c r="CC203" s="266"/>
      <c r="CD203" s="266"/>
      <c r="CE203" s="266"/>
      <c r="CF203" s="266"/>
      <c r="CG203" s="266"/>
      <c r="CH203" s="266"/>
      <c r="CI203" s="266"/>
      <c r="CJ203" s="11"/>
      <c r="CK203" s="11"/>
      <c r="CL203" s="202">
        <f>SUMIF(CK9:CM200,"&lt;&gt;#N/A")</f>
        <v>0</v>
      </c>
      <c r="CM203" s="202"/>
      <c r="CN203" s="202"/>
      <c r="CO203" s="202"/>
      <c r="CP203" s="202"/>
      <c r="CQ203" s="202"/>
      <c r="CR203" s="202"/>
    </row>
    <row r="204" spans="2:117">
      <c r="B204" s="16"/>
      <c r="C204" s="16"/>
      <c r="D204" s="16"/>
      <c r="E204" s="266"/>
      <c r="F204" s="266"/>
      <c r="G204" s="266"/>
      <c r="H204" s="266"/>
      <c r="I204" s="266"/>
      <c r="J204" s="266"/>
      <c r="K204" s="266"/>
      <c r="L204" s="266"/>
      <c r="M204" s="266"/>
      <c r="N204" s="266"/>
      <c r="O204" s="266"/>
      <c r="P204" s="266"/>
      <c r="Q204" s="266"/>
      <c r="R204" s="266"/>
      <c r="S204" s="266"/>
      <c r="T204" s="266"/>
      <c r="U204" s="266"/>
      <c r="V204" s="266"/>
      <c r="W204" s="266"/>
      <c r="X204" s="266"/>
      <c r="Y204" s="266"/>
      <c r="Z204" s="266"/>
      <c r="AA204" s="266"/>
      <c r="AB204" s="266"/>
      <c r="AC204" s="266"/>
      <c r="AD204" s="266"/>
      <c r="AE204" s="266"/>
      <c r="AF204" s="266"/>
      <c r="AG204" s="266"/>
      <c r="AH204" s="266"/>
      <c r="AI204" s="266"/>
      <c r="AJ204" s="266"/>
      <c r="AK204" s="266"/>
      <c r="AL204" s="266"/>
      <c r="AM204" s="266"/>
      <c r="AN204" s="266"/>
      <c r="AO204" s="266"/>
      <c r="AP204" s="266"/>
      <c r="AQ204" s="266"/>
      <c r="AR204" s="266"/>
      <c r="AS204" s="266"/>
      <c r="AT204" s="266"/>
      <c r="AU204" s="266"/>
      <c r="AV204" s="266"/>
      <c r="AW204" s="266"/>
      <c r="AX204" s="266"/>
      <c r="AY204" s="266"/>
      <c r="AZ204" s="266"/>
      <c r="BA204" s="266"/>
      <c r="BB204" s="266"/>
      <c r="BC204" s="266"/>
      <c r="BD204" s="266"/>
      <c r="BE204" s="266"/>
      <c r="BF204" s="266"/>
      <c r="BG204" s="266"/>
      <c r="BH204" s="266"/>
      <c r="BI204" s="266"/>
      <c r="BJ204" s="266"/>
      <c r="BK204" s="266"/>
      <c r="BL204" s="266"/>
      <c r="BM204" s="266"/>
      <c r="BN204" s="266"/>
      <c r="BO204" s="266"/>
      <c r="BP204" s="266"/>
      <c r="BQ204" s="266"/>
      <c r="BR204" s="266"/>
      <c r="BS204" s="266"/>
      <c r="BT204" s="266"/>
      <c r="BU204" s="266"/>
      <c r="BV204" s="266"/>
      <c r="BW204" s="266"/>
      <c r="BX204" s="266"/>
      <c r="BY204" s="266"/>
      <c r="BZ204" s="266"/>
      <c r="CA204" s="266"/>
      <c r="CB204" s="266"/>
      <c r="CC204" s="266"/>
      <c r="CD204" s="266"/>
      <c r="CE204" s="266"/>
      <c r="CF204" s="266"/>
      <c r="CG204" s="266"/>
      <c r="CH204" s="266"/>
      <c r="CI204" s="266"/>
      <c r="CJ204" s="11"/>
      <c r="CK204" s="11"/>
      <c r="CL204" s="11"/>
      <c r="CM204" s="11"/>
      <c r="CN204" s="11"/>
      <c r="CO204" s="11"/>
      <c r="CP204" s="11"/>
    </row>
    <row r="205" spans="2:117">
      <c r="B205" s="16"/>
      <c r="C205" s="16"/>
      <c r="D205" s="16"/>
      <c r="E205" s="266"/>
      <c r="F205" s="266"/>
      <c r="G205" s="266"/>
      <c r="H205" s="266"/>
      <c r="I205" s="266"/>
      <c r="J205" s="266"/>
      <c r="K205" s="266"/>
      <c r="L205" s="266"/>
      <c r="M205" s="266"/>
      <c r="N205" s="266"/>
      <c r="O205" s="266"/>
      <c r="P205" s="266"/>
      <c r="Q205" s="266"/>
      <c r="R205" s="266"/>
      <c r="S205" s="266"/>
      <c r="T205" s="266"/>
      <c r="U205" s="266"/>
      <c r="V205" s="266"/>
      <c r="W205" s="266"/>
      <c r="X205" s="266"/>
      <c r="Y205" s="266"/>
      <c r="Z205" s="266"/>
      <c r="AA205" s="266"/>
      <c r="AB205" s="266"/>
      <c r="AC205" s="266"/>
      <c r="AD205" s="266"/>
      <c r="AE205" s="266"/>
      <c r="AF205" s="266"/>
      <c r="AG205" s="266"/>
      <c r="AH205" s="266"/>
      <c r="AI205" s="266"/>
      <c r="AJ205" s="266"/>
      <c r="AK205" s="266"/>
      <c r="AL205" s="266"/>
      <c r="AM205" s="266"/>
      <c r="AN205" s="266"/>
      <c r="AO205" s="266"/>
      <c r="AP205" s="266"/>
      <c r="AQ205" s="266"/>
      <c r="AR205" s="266"/>
      <c r="AS205" s="266"/>
      <c r="AT205" s="266"/>
      <c r="AU205" s="266"/>
      <c r="AV205" s="266"/>
      <c r="AW205" s="266"/>
      <c r="AX205" s="266"/>
      <c r="AY205" s="266"/>
      <c r="AZ205" s="266"/>
      <c r="BA205" s="266"/>
      <c r="BB205" s="266"/>
      <c r="BC205" s="266"/>
      <c r="BD205" s="266"/>
      <c r="BE205" s="266"/>
      <c r="BF205" s="266"/>
      <c r="BG205" s="266"/>
      <c r="BH205" s="266"/>
      <c r="BI205" s="266"/>
      <c r="BJ205" s="266"/>
      <c r="BK205" s="266"/>
      <c r="BL205" s="266"/>
      <c r="BM205" s="266"/>
      <c r="BN205" s="266"/>
      <c r="BO205" s="266"/>
      <c r="BP205" s="266"/>
      <c r="BQ205" s="266"/>
      <c r="BR205" s="266"/>
      <c r="BS205" s="266"/>
      <c r="BT205" s="266"/>
      <c r="BU205" s="266"/>
      <c r="BV205" s="266"/>
      <c r="BW205" s="266"/>
      <c r="BX205" s="266"/>
      <c r="BY205" s="266"/>
      <c r="BZ205" s="266"/>
      <c r="CA205" s="266"/>
      <c r="CB205" s="266"/>
      <c r="CC205" s="266"/>
      <c r="CD205" s="266"/>
      <c r="CE205" s="266"/>
      <c r="CF205" s="266"/>
      <c r="CG205" s="266"/>
      <c r="CH205" s="266"/>
      <c r="CI205" s="266"/>
      <c r="CJ205" s="11"/>
      <c r="CK205" s="11"/>
      <c r="CL205" s="11"/>
      <c r="CM205" s="11"/>
      <c r="CN205" s="11"/>
      <c r="CO205" s="11"/>
      <c r="CP205" s="11"/>
      <c r="CQ205" s="2" t="e">
        <f>VLOOKUP(AT5,CO207:CQ219,3,)</f>
        <v>#N/A</v>
      </c>
    </row>
    <row r="206" spans="2:117">
      <c r="B206" s="14"/>
      <c r="C206" s="15"/>
      <c r="D206" s="15"/>
      <c r="E206" s="266"/>
      <c r="F206" s="266"/>
      <c r="G206" s="266"/>
      <c r="H206" s="266"/>
      <c r="I206" s="266"/>
      <c r="J206" s="266"/>
      <c r="K206" s="266"/>
      <c r="L206" s="266"/>
      <c r="M206" s="266"/>
      <c r="N206" s="266"/>
      <c r="O206" s="266"/>
      <c r="P206" s="266"/>
      <c r="Q206" s="266"/>
      <c r="R206" s="266"/>
      <c r="S206" s="266"/>
      <c r="T206" s="266"/>
      <c r="U206" s="266"/>
      <c r="V206" s="266"/>
      <c r="W206" s="266"/>
      <c r="X206" s="266"/>
      <c r="Y206" s="266"/>
      <c r="Z206" s="266"/>
      <c r="AA206" s="266"/>
      <c r="AB206" s="266"/>
      <c r="AC206" s="266"/>
      <c r="AD206" s="266"/>
      <c r="AE206" s="266"/>
      <c r="AF206" s="266"/>
      <c r="AG206" s="266"/>
      <c r="AH206" s="266"/>
      <c r="AI206" s="266"/>
      <c r="AJ206" s="266"/>
      <c r="AK206" s="266"/>
      <c r="AL206" s="266"/>
      <c r="AM206" s="266"/>
      <c r="AN206" s="266"/>
      <c r="AO206" s="266"/>
      <c r="AP206" s="266"/>
      <c r="AQ206" s="266"/>
      <c r="AR206" s="266"/>
      <c r="AS206" s="266"/>
      <c r="AT206" s="266"/>
      <c r="AU206" s="266"/>
      <c r="AV206" s="266"/>
      <c r="AW206" s="266"/>
      <c r="AX206" s="266"/>
      <c r="AY206" s="266"/>
      <c r="AZ206" s="266"/>
      <c r="BA206" s="266"/>
      <c r="BB206" s="266"/>
      <c r="BC206" s="266"/>
      <c r="BD206" s="266"/>
      <c r="BE206" s="266"/>
      <c r="BF206" s="266"/>
      <c r="BG206" s="266"/>
      <c r="BH206" s="266"/>
      <c r="BI206" s="266"/>
      <c r="BJ206" s="266"/>
      <c r="BK206" s="266"/>
      <c r="BL206" s="266"/>
      <c r="BM206" s="266"/>
      <c r="BN206" s="266"/>
      <c r="BO206" s="266"/>
      <c r="BP206" s="266"/>
      <c r="BQ206" s="266"/>
      <c r="BR206" s="266"/>
      <c r="BS206" s="266"/>
      <c r="BT206" s="266"/>
      <c r="BU206" s="266"/>
      <c r="BV206" s="266"/>
      <c r="BW206" s="266"/>
      <c r="BX206" s="266"/>
      <c r="BY206" s="266"/>
      <c r="BZ206" s="266"/>
      <c r="CA206" s="266"/>
      <c r="CB206" s="266"/>
      <c r="CC206" s="266"/>
      <c r="CD206" s="266"/>
      <c r="CE206" s="266"/>
      <c r="CF206" s="266"/>
      <c r="CG206" s="266"/>
      <c r="CH206" s="266"/>
      <c r="CI206" s="266"/>
      <c r="CJ206" s="3"/>
      <c r="CK206" s="3"/>
      <c r="CL206" s="3"/>
      <c r="CM206" s="3"/>
      <c r="CN206" s="3"/>
      <c r="CO206" s="3"/>
      <c r="CP206" s="3"/>
    </row>
    <row r="207" spans="2:117">
      <c r="CO207" s="17">
        <v>1</v>
      </c>
      <c r="CP207" s="17" t="s">
        <v>65</v>
      </c>
      <c r="CQ207" s="17">
        <v>31</v>
      </c>
    </row>
    <row r="208" spans="2:117">
      <c r="CO208" s="17">
        <v>2</v>
      </c>
      <c r="CP208" s="17" t="s">
        <v>88</v>
      </c>
      <c r="CQ208" s="30">
        <v>28</v>
      </c>
      <c r="CR208" s="2" t="s">
        <v>90</v>
      </c>
    </row>
    <row r="209" spans="93:95">
      <c r="CO209" s="17">
        <v>3</v>
      </c>
      <c r="CP209" s="17" t="s">
        <v>88</v>
      </c>
      <c r="CQ209" s="17">
        <v>31</v>
      </c>
    </row>
    <row r="210" spans="93:95">
      <c r="CO210" s="17">
        <v>4</v>
      </c>
      <c r="CP210" s="17" t="s">
        <v>88</v>
      </c>
      <c r="CQ210" s="17">
        <v>30</v>
      </c>
    </row>
    <row r="211" spans="93:95">
      <c r="CO211" s="17">
        <v>5</v>
      </c>
      <c r="CP211" s="17" t="s">
        <v>88</v>
      </c>
      <c r="CQ211" s="17">
        <v>31</v>
      </c>
    </row>
    <row r="212" spans="93:95">
      <c r="CO212" s="17">
        <v>6</v>
      </c>
      <c r="CP212" s="17" t="s">
        <v>88</v>
      </c>
      <c r="CQ212" s="17">
        <v>30</v>
      </c>
    </row>
    <row r="213" spans="93:95">
      <c r="CO213" s="17">
        <v>7</v>
      </c>
      <c r="CP213" s="17" t="s">
        <v>88</v>
      </c>
      <c r="CQ213" s="17">
        <v>31</v>
      </c>
    </row>
    <row r="214" spans="93:95">
      <c r="CO214" s="17">
        <v>8</v>
      </c>
      <c r="CP214" s="17" t="s">
        <v>88</v>
      </c>
      <c r="CQ214" s="17">
        <v>31</v>
      </c>
    </row>
    <row r="215" spans="93:95">
      <c r="CO215" s="17">
        <v>9</v>
      </c>
      <c r="CP215" s="17" t="s">
        <v>88</v>
      </c>
      <c r="CQ215" s="17">
        <v>30</v>
      </c>
    </row>
    <row r="216" spans="93:95">
      <c r="CO216" s="17">
        <v>10</v>
      </c>
      <c r="CP216" s="17" t="s">
        <v>88</v>
      </c>
      <c r="CQ216" s="17">
        <v>31</v>
      </c>
    </row>
    <row r="217" spans="93:95">
      <c r="CO217" s="17">
        <v>11</v>
      </c>
      <c r="CP217" s="17" t="s">
        <v>88</v>
      </c>
      <c r="CQ217" s="17">
        <v>30</v>
      </c>
    </row>
    <row r="218" spans="93:95">
      <c r="CO218" s="17">
        <v>12</v>
      </c>
      <c r="CP218" s="17" t="s">
        <v>88</v>
      </c>
      <c r="CQ218" s="17">
        <v>31</v>
      </c>
    </row>
    <row r="219" spans="93:95">
      <c r="CO219" s="17"/>
      <c r="CP219" s="17"/>
      <c r="CQ219" s="17"/>
    </row>
  </sheetData>
  <sheetProtection formatCells="0" formatColumns="0" formatRows="0" insertColumns="0" insertRows="0" insertHyperlinks="0" deleteColumns="0" deleteRows="0" sort="0" autoFilter="0" pivotTables="0"/>
  <mergeCells count="2333">
    <mergeCell ref="Q7:AE8"/>
    <mergeCell ref="DG178:DI178"/>
    <mergeCell ref="DG179:DI179"/>
    <mergeCell ref="DG181:DI181"/>
    <mergeCell ref="DG182:DI182"/>
    <mergeCell ref="DG184:DI184"/>
    <mergeCell ref="DG185:DI185"/>
    <mergeCell ref="DG187:DI187"/>
    <mergeCell ref="DG188:DI188"/>
    <mergeCell ref="DG190:DI190"/>
    <mergeCell ref="DG191:DI191"/>
    <mergeCell ref="DG193:DI193"/>
    <mergeCell ref="DG194:DI194"/>
    <mergeCell ref="DG196:DI196"/>
    <mergeCell ref="DG197:DI197"/>
    <mergeCell ref="DG199:DI199"/>
    <mergeCell ref="DG200:DI200"/>
    <mergeCell ref="DG152:DI152"/>
    <mergeCell ref="DG154:DI154"/>
    <mergeCell ref="DG155:DI155"/>
    <mergeCell ref="DG157:DI157"/>
    <mergeCell ref="DG158:DI158"/>
    <mergeCell ref="DG160:DI160"/>
    <mergeCell ref="DG161:DI161"/>
    <mergeCell ref="DG163:DI163"/>
    <mergeCell ref="DG164:DI164"/>
    <mergeCell ref="DG166:DI166"/>
    <mergeCell ref="DG167:DI167"/>
    <mergeCell ref="DG169:DI169"/>
    <mergeCell ref="DG170:DI170"/>
    <mergeCell ref="DG172:DI172"/>
    <mergeCell ref="DG173:DI173"/>
    <mergeCell ref="DG175:DI175"/>
    <mergeCell ref="DG176:DI176"/>
    <mergeCell ref="DG127:DI127"/>
    <mergeCell ref="DG128:DI128"/>
    <mergeCell ref="DG130:DI130"/>
    <mergeCell ref="DG131:DI131"/>
    <mergeCell ref="DG133:DI133"/>
    <mergeCell ref="DG134:DI134"/>
    <mergeCell ref="DG136:DI136"/>
    <mergeCell ref="DG137:DI137"/>
    <mergeCell ref="DG139:DI139"/>
    <mergeCell ref="DG140:DI140"/>
    <mergeCell ref="DG142:DI142"/>
    <mergeCell ref="DG143:DI143"/>
    <mergeCell ref="DG145:DI145"/>
    <mergeCell ref="DG146:DI146"/>
    <mergeCell ref="DG148:DI148"/>
    <mergeCell ref="DG149:DI149"/>
    <mergeCell ref="DG151:DI151"/>
    <mergeCell ref="DG101:DI101"/>
    <mergeCell ref="DG103:DI103"/>
    <mergeCell ref="DG104:DI104"/>
    <mergeCell ref="DG106:DI106"/>
    <mergeCell ref="DG107:DI107"/>
    <mergeCell ref="DG109:DI109"/>
    <mergeCell ref="DG110:DI110"/>
    <mergeCell ref="DG112:DI112"/>
    <mergeCell ref="DG113:DI113"/>
    <mergeCell ref="DG115:DI115"/>
    <mergeCell ref="DG116:DI116"/>
    <mergeCell ref="DG118:DI118"/>
    <mergeCell ref="DG119:DI119"/>
    <mergeCell ref="DG121:DI121"/>
    <mergeCell ref="DG122:DI122"/>
    <mergeCell ref="DG124:DI124"/>
    <mergeCell ref="DG125:DI125"/>
    <mergeCell ref="DG76:DI76"/>
    <mergeCell ref="DG77:DI77"/>
    <mergeCell ref="DG79:DI79"/>
    <mergeCell ref="DG80:DI80"/>
    <mergeCell ref="DG82:DI82"/>
    <mergeCell ref="DG83:DI83"/>
    <mergeCell ref="DG85:DI85"/>
    <mergeCell ref="DG86:DI86"/>
    <mergeCell ref="DG88:DI88"/>
    <mergeCell ref="DG89:DI89"/>
    <mergeCell ref="DG91:DI91"/>
    <mergeCell ref="DG92:DI92"/>
    <mergeCell ref="DG94:DI94"/>
    <mergeCell ref="DG95:DI95"/>
    <mergeCell ref="DG97:DI97"/>
    <mergeCell ref="DG98:DI98"/>
    <mergeCell ref="DG100:DI100"/>
    <mergeCell ref="DG50:DI50"/>
    <mergeCell ref="DG52:DI52"/>
    <mergeCell ref="DG53:DI53"/>
    <mergeCell ref="DG55:DI55"/>
    <mergeCell ref="DG56:DI56"/>
    <mergeCell ref="DG58:DI58"/>
    <mergeCell ref="DG59:DI59"/>
    <mergeCell ref="DG61:DI61"/>
    <mergeCell ref="DG62:DI62"/>
    <mergeCell ref="DG64:DI64"/>
    <mergeCell ref="DG65:DI65"/>
    <mergeCell ref="DG67:DI67"/>
    <mergeCell ref="DG68:DI68"/>
    <mergeCell ref="DG70:DI70"/>
    <mergeCell ref="DG71:DI71"/>
    <mergeCell ref="DG73:DI73"/>
    <mergeCell ref="DG74:DI74"/>
    <mergeCell ref="CV196:CW196"/>
    <mergeCell ref="CV197:CW197"/>
    <mergeCell ref="CV198:CW198"/>
    <mergeCell ref="CV199:CW199"/>
    <mergeCell ref="CV200:CW200"/>
    <mergeCell ref="DG10:DI10"/>
    <mergeCell ref="DG11:DI11"/>
    <mergeCell ref="DG13:DI13"/>
    <mergeCell ref="DG14:DI14"/>
    <mergeCell ref="DG16:DI16"/>
    <mergeCell ref="DG17:DI17"/>
    <mergeCell ref="DG19:DI19"/>
    <mergeCell ref="DG20:DI20"/>
    <mergeCell ref="DG22:DI22"/>
    <mergeCell ref="DG23:DI23"/>
    <mergeCell ref="DG25:DI25"/>
    <mergeCell ref="DG26:DI26"/>
    <mergeCell ref="DG28:DI28"/>
    <mergeCell ref="DG29:DI29"/>
    <mergeCell ref="DG31:DI31"/>
    <mergeCell ref="DG32:DI32"/>
    <mergeCell ref="DG34:DI34"/>
    <mergeCell ref="DG35:DI35"/>
    <mergeCell ref="DG37:DI37"/>
    <mergeCell ref="DG38:DI38"/>
    <mergeCell ref="DG40:DI40"/>
    <mergeCell ref="DG41:DI41"/>
    <mergeCell ref="DG43:DI43"/>
    <mergeCell ref="DG44:DI44"/>
    <mergeCell ref="DG46:DI46"/>
    <mergeCell ref="DG47:DI47"/>
    <mergeCell ref="DG49:DI49"/>
    <mergeCell ref="CV179:CW179"/>
    <mergeCell ref="CV180:CW180"/>
    <mergeCell ref="CV181:CW181"/>
    <mergeCell ref="CV182:CW182"/>
    <mergeCell ref="CV183:CW183"/>
    <mergeCell ref="CV184:CW184"/>
    <mergeCell ref="CV185:CW185"/>
    <mergeCell ref="CV186:CW186"/>
    <mergeCell ref="CV187:CW187"/>
    <mergeCell ref="CV188:CW188"/>
    <mergeCell ref="CV189:CW189"/>
    <mergeCell ref="CV190:CW190"/>
    <mergeCell ref="CV191:CW191"/>
    <mergeCell ref="CV192:CW192"/>
    <mergeCell ref="CV193:CW193"/>
    <mergeCell ref="CV194:CW194"/>
    <mergeCell ref="CV195:CW195"/>
    <mergeCell ref="CV162:CW162"/>
    <mergeCell ref="CV163:CW163"/>
    <mergeCell ref="CV164:CW164"/>
    <mergeCell ref="CV165:CW165"/>
    <mergeCell ref="CV166:CW166"/>
    <mergeCell ref="CV167:CW167"/>
    <mergeCell ref="CV168:CW168"/>
    <mergeCell ref="CV169:CW169"/>
    <mergeCell ref="CV170:CW170"/>
    <mergeCell ref="CV171:CW171"/>
    <mergeCell ref="CV172:CW172"/>
    <mergeCell ref="CV173:CW173"/>
    <mergeCell ref="CV174:CW174"/>
    <mergeCell ref="CV175:CW175"/>
    <mergeCell ref="CV176:CW176"/>
    <mergeCell ref="CV177:CW177"/>
    <mergeCell ref="CV178:CW178"/>
    <mergeCell ref="CV145:CW145"/>
    <mergeCell ref="CV146:CW146"/>
    <mergeCell ref="CV147:CW147"/>
    <mergeCell ref="CV148:CW148"/>
    <mergeCell ref="CV149:CW149"/>
    <mergeCell ref="CV150:CW150"/>
    <mergeCell ref="CV151:CW151"/>
    <mergeCell ref="CV152:CW152"/>
    <mergeCell ref="CV153:CW153"/>
    <mergeCell ref="CV154:CW154"/>
    <mergeCell ref="CV155:CW155"/>
    <mergeCell ref="CV156:CW156"/>
    <mergeCell ref="CV157:CW157"/>
    <mergeCell ref="CV158:CW158"/>
    <mergeCell ref="CV159:CW159"/>
    <mergeCell ref="CV160:CW160"/>
    <mergeCell ref="CV161:CW161"/>
    <mergeCell ref="CV128:CW128"/>
    <mergeCell ref="CV129:CW129"/>
    <mergeCell ref="CV130:CW130"/>
    <mergeCell ref="CV131:CW131"/>
    <mergeCell ref="CV132:CW132"/>
    <mergeCell ref="CV133:CW133"/>
    <mergeCell ref="CV134:CW134"/>
    <mergeCell ref="CV135:CW135"/>
    <mergeCell ref="CV136:CW136"/>
    <mergeCell ref="CV137:CW137"/>
    <mergeCell ref="CV138:CW138"/>
    <mergeCell ref="CV139:CW139"/>
    <mergeCell ref="CV140:CW140"/>
    <mergeCell ref="CV141:CW141"/>
    <mergeCell ref="CV142:CW142"/>
    <mergeCell ref="CV143:CW143"/>
    <mergeCell ref="CV144:CW144"/>
    <mergeCell ref="CV111:CW111"/>
    <mergeCell ref="CV112:CW112"/>
    <mergeCell ref="CV113:CW113"/>
    <mergeCell ref="CV114:CW114"/>
    <mergeCell ref="CV115:CW115"/>
    <mergeCell ref="CV116:CW116"/>
    <mergeCell ref="CV117:CW117"/>
    <mergeCell ref="CV118:CW118"/>
    <mergeCell ref="CV119:CW119"/>
    <mergeCell ref="CV120:CW120"/>
    <mergeCell ref="CV121:CW121"/>
    <mergeCell ref="CV122:CW122"/>
    <mergeCell ref="CV123:CW123"/>
    <mergeCell ref="CV124:CW124"/>
    <mergeCell ref="CV125:CW125"/>
    <mergeCell ref="CV126:CW126"/>
    <mergeCell ref="CV127:CW127"/>
    <mergeCell ref="CV94:CW94"/>
    <mergeCell ref="CV95:CW95"/>
    <mergeCell ref="CV96:CW96"/>
    <mergeCell ref="CV97:CW97"/>
    <mergeCell ref="CV98:CW98"/>
    <mergeCell ref="CV99:CW99"/>
    <mergeCell ref="CV100:CW100"/>
    <mergeCell ref="CV101:CW101"/>
    <mergeCell ref="CV102:CW102"/>
    <mergeCell ref="CV103:CW103"/>
    <mergeCell ref="CV104:CW104"/>
    <mergeCell ref="CV105:CW105"/>
    <mergeCell ref="CV106:CW106"/>
    <mergeCell ref="CV107:CW107"/>
    <mergeCell ref="CV108:CW108"/>
    <mergeCell ref="CV109:CW109"/>
    <mergeCell ref="CV110:CW110"/>
    <mergeCell ref="CV77:CW77"/>
    <mergeCell ref="CV78:CW78"/>
    <mergeCell ref="CV79:CW79"/>
    <mergeCell ref="CV80:CW80"/>
    <mergeCell ref="CV81:CW81"/>
    <mergeCell ref="CV82:CW82"/>
    <mergeCell ref="CV83:CW83"/>
    <mergeCell ref="CV84:CW84"/>
    <mergeCell ref="CV85:CW85"/>
    <mergeCell ref="CV86:CW86"/>
    <mergeCell ref="CV87:CW87"/>
    <mergeCell ref="CV88:CW88"/>
    <mergeCell ref="CV89:CW89"/>
    <mergeCell ref="CV90:CW90"/>
    <mergeCell ref="CV91:CW91"/>
    <mergeCell ref="CV92:CW92"/>
    <mergeCell ref="CV93:CW93"/>
    <mergeCell ref="CV60:CW60"/>
    <mergeCell ref="CV61:CW61"/>
    <mergeCell ref="CV62:CW62"/>
    <mergeCell ref="CV63:CW63"/>
    <mergeCell ref="CV64:CW64"/>
    <mergeCell ref="CV65:CW65"/>
    <mergeCell ref="CV66:CW66"/>
    <mergeCell ref="CV67:CW67"/>
    <mergeCell ref="CV68:CW68"/>
    <mergeCell ref="CV69:CW69"/>
    <mergeCell ref="CV70:CW70"/>
    <mergeCell ref="CV71:CW71"/>
    <mergeCell ref="CV72:CW72"/>
    <mergeCell ref="CV73:CW73"/>
    <mergeCell ref="CV74:CW74"/>
    <mergeCell ref="CV75:CW75"/>
    <mergeCell ref="CV76:CW76"/>
    <mergeCell ref="CV43:CW43"/>
    <mergeCell ref="CV44:CW44"/>
    <mergeCell ref="CV45:CW45"/>
    <mergeCell ref="CV46:CW46"/>
    <mergeCell ref="CV47:CW47"/>
    <mergeCell ref="CV48:CW48"/>
    <mergeCell ref="CV49:CW49"/>
    <mergeCell ref="CV50:CW50"/>
    <mergeCell ref="CV51:CW51"/>
    <mergeCell ref="CV52:CW52"/>
    <mergeCell ref="CV53:CW53"/>
    <mergeCell ref="CV54:CW54"/>
    <mergeCell ref="CV55:CW55"/>
    <mergeCell ref="CV56:CW56"/>
    <mergeCell ref="CV57:CW57"/>
    <mergeCell ref="CV58:CW58"/>
    <mergeCell ref="CV59:CW59"/>
    <mergeCell ref="CV26:CW26"/>
    <mergeCell ref="CV27:CW27"/>
    <mergeCell ref="CV28:CW28"/>
    <mergeCell ref="CV29:CW29"/>
    <mergeCell ref="CV30:CW30"/>
    <mergeCell ref="CV31:CW31"/>
    <mergeCell ref="CV32:CW32"/>
    <mergeCell ref="CV33:CW33"/>
    <mergeCell ref="CV34:CW34"/>
    <mergeCell ref="CV35:CW35"/>
    <mergeCell ref="CV36:CW36"/>
    <mergeCell ref="CV37:CW37"/>
    <mergeCell ref="CV38:CW38"/>
    <mergeCell ref="CV39:CW39"/>
    <mergeCell ref="CV40:CW40"/>
    <mergeCell ref="CV41:CW41"/>
    <mergeCell ref="CV42:CW42"/>
    <mergeCell ref="CV9:CW9"/>
    <mergeCell ref="CV10:CW10"/>
    <mergeCell ref="CV11:CW11"/>
    <mergeCell ref="CV12:CW12"/>
    <mergeCell ref="CV13:CW13"/>
    <mergeCell ref="CV14:CW14"/>
    <mergeCell ref="CV15:CW15"/>
    <mergeCell ref="CV16:CW16"/>
    <mergeCell ref="CV17:CW17"/>
    <mergeCell ref="CV18:CW18"/>
    <mergeCell ref="CV19:CW19"/>
    <mergeCell ref="CV20:CW20"/>
    <mergeCell ref="CV21:CW21"/>
    <mergeCell ref="CV22:CW22"/>
    <mergeCell ref="CV23:CW23"/>
    <mergeCell ref="CV24:CW24"/>
    <mergeCell ref="CV25:CW25"/>
    <mergeCell ref="BR1:CI1"/>
    <mergeCell ref="AQ30:AT30"/>
    <mergeCell ref="AU30:BE30"/>
    <mergeCell ref="BF30:BR31"/>
    <mergeCell ref="BF32:CG32"/>
    <mergeCell ref="CH32:CI32"/>
    <mergeCell ref="B201:D201"/>
    <mergeCell ref="E201:CI202"/>
    <mergeCell ref="B203:D203"/>
    <mergeCell ref="E203:CI206"/>
    <mergeCell ref="AF32:AG32"/>
    <mergeCell ref="AH32:AN32"/>
    <mergeCell ref="AO32:AP32"/>
    <mergeCell ref="AQ32:AY32"/>
    <mergeCell ref="AZ32:BB32"/>
    <mergeCell ref="BC32:BD32"/>
    <mergeCell ref="BS30:BT31"/>
    <mergeCell ref="BU30:CG31"/>
    <mergeCell ref="CH30:CI31"/>
    <mergeCell ref="B36:C38"/>
    <mergeCell ref="D36:P38"/>
    <mergeCell ref="Q36:AE38"/>
    <mergeCell ref="AF36:AG36"/>
    <mergeCell ref="AH36:AN36"/>
    <mergeCell ref="AF27:AG27"/>
    <mergeCell ref="AH27:AN27"/>
    <mergeCell ref="AO27:AP27"/>
    <mergeCell ref="AF26:AG26"/>
    <mergeCell ref="AH26:AN26"/>
    <mergeCell ref="AO26:AP26"/>
    <mergeCell ref="AF28:AG28"/>
    <mergeCell ref="AH28:AN28"/>
    <mergeCell ref="AO28:AP28"/>
    <mergeCell ref="BF29:CG29"/>
    <mergeCell ref="CH29:CI29"/>
    <mergeCell ref="B30:C32"/>
    <mergeCell ref="D30:P32"/>
    <mergeCell ref="Q30:AE32"/>
    <mergeCell ref="AF30:AG30"/>
    <mergeCell ref="AH30:AN30"/>
    <mergeCell ref="AO30:AP30"/>
    <mergeCell ref="AF29:AG29"/>
    <mergeCell ref="AH29:AN29"/>
    <mergeCell ref="AO29:AP29"/>
    <mergeCell ref="AQ29:AY29"/>
    <mergeCell ref="AZ29:BB29"/>
    <mergeCell ref="BC29:BD29"/>
    <mergeCell ref="AF31:AG31"/>
    <mergeCell ref="AH31:AN31"/>
    <mergeCell ref="AO31:AP31"/>
    <mergeCell ref="AQ31:AY31"/>
    <mergeCell ref="AZ31:BB31"/>
    <mergeCell ref="B27:C29"/>
    <mergeCell ref="D27:P29"/>
    <mergeCell ref="Q27:AE29"/>
    <mergeCell ref="BC31:BD31"/>
    <mergeCell ref="AQ24:AT24"/>
    <mergeCell ref="AU24:BE24"/>
    <mergeCell ref="BF24:BR25"/>
    <mergeCell ref="BS27:BT28"/>
    <mergeCell ref="BU27:CG28"/>
    <mergeCell ref="CH27:CI28"/>
    <mergeCell ref="BF26:CG26"/>
    <mergeCell ref="CH26:CI26"/>
    <mergeCell ref="AQ26:AY26"/>
    <mergeCell ref="AZ26:BB26"/>
    <mergeCell ref="BC26:BD26"/>
    <mergeCell ref="AQ28:AY28"/>
    <mergeCell ref="AZ28:BB28"/>
    <mergeCell ref="BC28:BD28"/>
    <mergeCell ref="AQ27:AT27"/>
    <mergeCell ref="AU27:BE27"/>
    <mergeCell ref="BF27:BR28"/>
    <mergeCell ref="BS24:BT25"/>
    <mergeCell ref="BU24:CG25"/>
    <mergeCell ref="CH24:CI25"/>
    <mergeCell ref="AF21:AG21"/>
    <mergeCell ref="AH21:AN21"/>
    <mergeCell ref="AO21:AP21"/>
    <mergeCell ref="AF20:AG20"/>
    <mergeCell ref="AH20:AN20"/>
    <mergeCell ref="AO20:AP20"/>
    <mergeCell ref="AF22:AG22"/>
    <mergeCell ref="AH22:AN22"/>
    <mergeCell ref="AO22:AP22"/>
    <mergeCell ref="BF23:CG23"/>
    <mergeCell ref="CH23:CI23"/>
    <mergeCell ref="B24:C26"/>
    <mergeCell ref="D24:P26"/>
    <mergeCell ref="Q24:AE26"/>
    <mergeCell ref="AF24:AG24"/>
    <mergeCell ref="AH24:AN24"/>
    <mergeCell ref="AO24:AP24"/>
    <mergeCell ref="AF23:AG23"/>
    <mergeCell ref="AH23:AN23"/>
    <mergeCell ref="AO23:AP23"/>
    <mergeCell ref="AQ23:AY23"/>
    <mergeCell ref="AZ23:BB23"/>
    <mergeCell ref="BC23:BD23"/>
    <mergeCell ref="AF25:AG25"/>
    <mergeCell ref="AH25:AN25"/>
    <mergeCell ref="AO25:AP25"/>
    <mergeCell ref="AQ25:AY25"/>
    <mergeCell ref="AZ25:BB25"/>
    <mergeCell ref="B21:C23"/>
    <mergeCell ref="D21:P23"/>
    <mergeCell ref="Q21:AE23"/>
    <mergeCell ref="BC25:BD25"/>
    <mergeCell ref="BS21:BT22"/>
    <mergeCell ref="BU21:CG22"/>
    <mergeCell ref="CH21:CI22"/>
    <mergeCell ref="BF20:CG20"/>
    <mergeCell ref="CH20:CI20"/>
    <mergeCell ref="AQ20:AY20"/>
    <mergeCell ref="AZ20:BB20"/>
    <mergeCell ref="BC20:BD20"/>
    <mergeCell ref="AQ22:AY22"/>
    <mergeCell ref="AZ22:BB22"/>
    <mergeCell ref="BC22:BD22"/>
    <mergeCell ref="AQ21:AT21"/>
    <mergeCell ref="AU21:BE21"/>
    <mergeCell ref="BF21:BR22"/>
    <mergeCell ref="BS18:BT19"/>
    <mergeCell ref="BU18:CG19"/>
    <mergeCell ref="CH18:CI19"/>
    <mergeCell ref="BF17:CG17"/>
    <mergeCell ref="CH17:CI17"/>
    <mergeCell ref="B18:C20"/>
    <mergeCell ref="D18:P20"/>
    <mergeCell ref="Q18:AE20"/>
    <mergeCell ref="AF18:AG18"/>
    <mergeCell ref="AH18:AN18"/>
    <mergeCell ref="AO18:AP18"/>
    <mergeCell ref="AF17:AG17"/>
    <mergeCell ref="AH17:AN17"/>
    <mergeCell ref="AO17:AP17"/>
    <mergeCell ref="AQ17:AY17"/>
    <mergeCell ref="AZ17:BB17"/>
    <mergeCell ref="BC17:BD17"/>
    <mergeCell ref="AF19:AG19"/>
    <mergeCell ref="AH19:AN19"/>
    <mergeCell ref="AO19:AP19"/>
    <mergeCell ref="AQ19:AY19"/>
    <mergeCell ref="AZ19:BB19"/>
    <mergeCell ref="B15:C17"/>
    <mergeCell ref="D15:P17"/>
    <mergeCell ref="Q15:AE17"/>
    <mergeCell ref="BC19:BD19"/>
    <mergeCell ref="AQ18:AT18"/>
    <mergeCell ref="AU18:BE18"/>
    <mergeCell ref="BF18:BR19"/>
    <mergeCell ref="AQ16:AY16"/>
    <mergeCell ref="AZ16:BB16"/>
    <mergeCell ref="BC16:BD16"/>
    <mergeCell ref="AQ15:AT15"/>
    <mergeCell ref="AU15:BE15"/>
    <mergeCell ref="BF15:BR16"/>
    <mergeCell ref="BS12:BT13"/>
    <mergeCell ref="BU12:CG13"/>
    <mergeCell ref="CH12:CI13"/>
    <mergeCell ref="AF15:AG15"/>
    <mergeCell ref="AH15:AN15"/>
    <mergeCell ref="AO15:AP15"/>
    <mergeCell ref="AF14:AG14"/>
    <mergeCell ref="AH14:AN14"/>
    <mergeCell ref="AO14:AP14"/>
    <mergeCell ref="AF16:AG16"/>
    <mergeCell ref="AH16:AN16"/>
    <mergeCell ref="AO16:AP16"/>
    <mergeCell ref="AH9:AN9"/>
    <mergeCell ref="AO9:AP9"/>
    <mergeCell ref="AF10:AG10"/>
    <mergeCell ref="AH10:AN10"/>
    <mergeCell ref="AO10:AP10"/>
    <mergeCell ref="AQ10:AY10"/>
    <mergeCell ref="AZ10:BB10"/>
    <mergeCell ref="BC10:BD10"/>
    <mergeCell ref="AQ9:AT9"/>
    <mergeCell ref="AU9:BE9"/>
    <mergeCell ref="BF9:BR10"/>
    <mergeCell ref="BF11:CG11"/>
    <mergeCell ref="CH11:CI11"/>
    <mergeCell ref="B12:C14"/>
    <mergeCell ref="D12:P14"/>
    <mergeCell ref="Q12:AE14"/>
    <mergeCell ref="AF12:AG12"/>
    <mergeCell ref="AH12:AN12"/>
    <mergeCell ref="AO12:AP12"/>
    <mergeCell ref="AF11:AG11"/>
    <mergeCell ref="AH11:AN11"/>
    <mergeCell ref="AO11:AP11"/>
    <mergeCell ref="AQ11:AY11"/>
    <mergeCell ref="AZ11:BB11"/>
    <mergeCell ref="BC11:BD11"/>
    <mergeCell ref="AF13:AG13"/>
    <mergeCell ref="AH13:AN13"/>
    <mergeCell ref="AO13:AP13"/>
    <mergeCell ref="AQ13:AY13"/>
    <mergeCell ref="AZ14:BB14"/>
    <mergeCell ref="BC14:BD14"/>
    <mergeCell ref="CQ4:CX4"/>
    <mergeCell ref="CO7:CP8"/>
    <mergeCell ref="CK9:CM11"/>
    <mergeCell ref="CK12:CM14"/>
    <mergeCell ref="CK15:CM17"/>
    <mergeCell ref="CK18:CM20"/>
    <mergeCell ref="CK21:CM23"/>
    <mergeCell ref="CK24:CM26"/>
    <mergeCell ref="CK27:CM29"/>
    <mergeCell ref="CK30:CM32"/>
    <mergeCell ref="CO9:CP11"/>
    <mergeCell ref="AK1:AZ1"/>
    <mergeCell ref="BT3:BV3"/>
    <mergeCell ref="BW3:CA3"/>
    <mergeCell ref="CB3:CD3"/>
    <mergeCell ref="A4:CJ4"/>
    <mergeCell ref="B6:CI6"/>
    <mergeCell ref="B7:C8"/>
    <mergeCell ref="D7:P8"/>
    <mergeCell ref="AF7:AN8"/>
    <mergeCell ref="AO7:BE7"/>
    <mergeCell ref="BF7:BT7"/>
    <mergeCell ref="BU7:CI7"/>
    <mergeCell ref="BS9:BT10"/>
    <mergeCell ref="BU9:CG10"/>
    <mergeCell ref="CH9:CI10"/>
    <mergeCell ref="AO8:BE8"/>
    <mergeCell ref="BF8:CI8"/>
    <mergeCell ref="B9:C11"/>
    <mergeCell ref="D9:P11"/>
    <mergeCell ref="Q9:AE11"/>
    <mergeCell ref="AF9:AG9"/>
    <mergeCell ref="CH36:CI37"/>
    <mergeCell ref="CK36:CM38"/>
    <mergeCell ref="CO36:CP38"/>
    <mergeCell ref="CH38:CI38"/>
    <mergeCell ref="AF34:AG34"/>
    <mergeCell ref="AH34:AN34"/>
    <mergeCell ref="AF35:AG35"/>
    <mergeCell ref="AH35:AN35"/>
    <mergeCell ref="AQ35:AY35"/>
    <mergeCell ref="AZ35:BB35"/>
    <mergeCell ref="BC35:BD35"/>
    <mergeCell ref="BF35:CG35"/>
    <mergeCell ref="CH35:CI35"/>
    <mergeCell ref="CK7:CM8"/>
    <mergeCell ref="CO12:CP14"/>
    <mergeCell ref="CO15:CP17"/>
    <mergeCell ref="CO18:CP20"/>
    <mergeCell ref="CO21:CP23"/>
    <mergeCell ref="CO24:CP26"/>
    <mergeCell ref="CO27:CP29"/>
    <mergeCell ref="CO30:CP32"/>
    <mergeCell ref="AZ13:BB13"/>
    <mergeCell ref="BC13:BD13"/>
    <mergeCell ref="AQ12:AT12"/>
    <mergeCell ref="AU12:BE12"/>
    <mergeCell ref="BF12:BR13"/>
    <mergeCell ref="BS15:BT16"/>
    <mergeCell ref="BU15:CG16"/>
    <mergeCell ref="CH15:CI16"/>
    <mergeCell ref="BF14:CG14"/>
    <mergeCell ref="CH14:CI14"/>
    <mergeCell ref="AQ14:AY14"/>
    <mergeCell ref="AF37:AG37"/>
    <mergeCell ref="AH37:AN37"/>
    <mergeCell ref="AF38:AG38"/>
    <mergeCell ref="AH38:AN38"/>
    <mergeCell ref="BF36:BR37"/>
    <mergeCell ref="AO37:AP37"/>
    <mergeCell ref="AQ37:AY37"/>
    <mergeCell ref="AZ37:BB37"/>
    <mergeCell ref="BC37:BD37"/>
    <mergeCell ref="AO38:AP38"/>
    <mergeCell ref="AQ38:AY38"/>
    <mergeCell ref="AZ38:BB38"/>
    <mergeCell ref="BC38:BD38"/>
    <mergeCell ref="BF38:CG38"/>
    <mergeCell ref="AO36:AP36"/>
    <mergeCell ref="AQ36:AT36"/>
    <mergeCell ref="AU36:BE36"/>
    <mergeCell ref="BS36:BT37"/>
    <mergeCell ref="BU36:CG37"/>
    <mergeCell ref="AF40:AG40"/>
    <mergeCell ref="AH40:AN40"/>
    <mergeCell ref="AO39:AP39"/>
    <mergeCell ref="AQ39:AT39"/>
    <mergeCell ref="AU39:BE39"/>
    <mergeCell ref="BF39:BR40"/>
    <mergeCell ref="BS39:BT40"/>
    <mergeCell ref="BU39:CG40"/>
    <mergeCell ref="CH39:CI40"/>
    <mergeCell ref="CK39:CM41"/>
    <mergeCell ref="CO39:CP41"/>
    <mergeCell ref="AO40:AP40"/>
    <mergeCell ref="AQ40:AY40"/>
    <mergeCell ref="AZ40:BB40"/>
    <mergeCell ref="BC40:BD40"/>
    <mergeCell ref="B39:C41"/>
    <mergeCell ref="D39:P41"/>
    <mergeCell ref="Q39:AE41"/>
    <mergeCell ref="AF39:AG39"/>
    <mergeCell ref="AH39:AN39"/>
    <mergeCell ref="AF41:AG41"/>
    <mergeCell ref="AH41:AN41"/>
    <mergeCell ref="AO41:AP41"/>
    <mergeCell ref="AQ41:AY41"/>
    <mergeCell ref="AZ41:BB41"/>
    <mergeCell ref="BC41:BD41"/>
    <mergeCell ref="BF41:CG41"/>
    <mergeCell ref="AF47:AG47"/>
    <mergeCell ref="AH47:AN47"/>
    <mergeCell ref="AF44:AG44"/>
    <mergeCell ref="AH44:AN44"/>
    <mergeCell ref="B45:C47"/>
    <mergeCell ref="D45:P47"/>
    <mergeCell ref="Q45:AE47"/>
    <mergeCell ref="AF45:AG45"/>
    <mergeCell ref="AH45:AN45"/>
    <mergeCell ref="AF46:AG46"/>
    <mergeCell ref="AH46:AN46"/>
    <mergeCell ref="B42:C44"/>
    <mergeCell ref="D42:P44"/>
    <mergeCell ref="Q42:AE44"/>
    <mergeCell ref="AF42:AG42"/>
    <mergeCell ref="AH42:AN42"/>
    <mergeCell ref="AF43:AG43"/>
    <mergeCell ref="AH43:AN43"/>
    <mergeCell ref="AF53:AG53"/>
    <mergeCell ref="AH53:AN53"/>
    <mergeCell ref="B51:C53"/>
    <mergeCell ref="D51:P53"/>
    <mergeCell ref="Q51:AE53"/>
    <mergeCell ref="AF51:AG51"/>
    <mergeCell ref="AH51:AN51"/>
    <mergeCell ref="AF52:AG52"/>
    <mergeCell ref="AH52:AN52"/>
    <mergeCell ref="B48:C50"/>
    <mergeCell ref="D48:P50"/>
    <mergeCell ref="Q48:AE50"/>
    <mergeCell ref="AF48:AG48"/>
    <mergeCell ref="AH48:AN48"/>
    <mergeCell ref="AF49:AG49"/>
    <mergeCell ref="AH49:AN49"/>
    <mergeCell ref="AF50:AG50"/>
    <mergeCell ref="AH50:AN50"/>
    <mergeCell ref="B33:C35"/>
    <mergeCell ref="D33:P35"/>
    <mergeCell ref="Q33:AE35"/>
    <mergeCell ref="AF33:AG33"/>
    <mergeCell ref="AH33:AN33"/>
    <mergeCell ref="AO33:AP33"/>
    <mergeCell ref="AQ33:AT33"/>
    <mergeCell ref="AU33:BE33"/>
    <mergeCell ref="BF33:BR34"/>
    <mergeCell ref="BS33:BT34"/>
    <mergeCell ref="BU33:CG34"/>
    <mergeCell ref="CH33:CI34"/>
    <mergeCell ref="CK33:CM35"/>
    <mergeCell ref="CO33:CP35"/>
    <mergeCell ref="AO34:AP34"/>
    <mergeCell ref="AQ34:AY34"/>
    <mergeCell ref="AZ34:BB34"/>
    <mergeCell ref="BC34:BD34"/>
    <mergeCell ref="AO35:AP35"/>
    <mergeCell ref="CO42:CP44"/>
    <mergeCell ref="AO43:AP43"/>
    <mergeCell ref="AQ43:AY43"/>
    <mergeCell ref="AZ43:BB43"/>
    <mergeCell ref="BC43:BD43"/>
    <mergeCell ref="AO44:AP44"/>
    <mergeCell ref="AQ44:AY44"/>
    <mergeCell ref="AZ44:BB44"/>
    <mergeCell ref="BC44:BD44"/>
    <mergeCell ref="BF44:CG44"/>
    <mergeCell ref="CH44:CI44"/>
    <mergeCell ref="CH41:CI41"/>
    <mergeCell ref="AO42:AP42"/>
    <mergeCell ref="AQ42:AT42"/>
    <mergeCell ref="AU42:BE42"/>
    <mergeCell ref="BF42:BR43"/>
    <mergeCell ref="BS42:BT43"/>
    <mergeCell ref="BU42:CG43"/>
    <mergeCell ref="CH42:CI43"/>
    <mergeCell ref="CK42:CM44"/>
    <mergeCell ref="AO45:AP45"/>
    <mergeCell ref="AQ45:AT45"/>
    <mergeCell ref="AU45:BE45"/>
    <mergeCell ref="BF45:BR46"/>
    <mergeCell ref="BS45:BT46"/>
    <mergeCell ref="BU45:CG46"/>
    <mergeCell ref="CH45:CI46"/>
    <mergeCell ref="CK45:CM47"/>
    <mergeCell ref="CO45:CP47"/>
    <mergeCell ref="AO46:AP46"/>
    <mergeCell ref="AQ46:AY46"/>
    <mergeCell ref="AZ46:BB46"/>
    <mergeCell ref="BC46:BD46"/>
    <mergeCell ref="AO47:AP47"/>
    <mergeCell ref="AQ47:AY47"/>
    <mergeCell ref="AZ47:BB47"/>
    <mergeCell ref="BC47:BD47"/>
    <mergeCell ref="BF47:CG47"/>
    <mergeCell ref="CH47:CI47"/>
    <mergeCell ref="AO48:AP48"/>
    <mergeCell ref="AQ48:AT48"/>
    <mergeCell ref="AU48:BE48"/>
    <mergeCell ref="BF48:BR49"/>
    <mergeCell ref="BS48:BT49"/>
    <mergeCell ref="BU48:CG49"/>
    <mergeCell ref="CH48:CI49"/>
    <mergeCell ref="CK48:CM50"/>
    <mergeCell ref="CO48:CP50"/>
    <mergeCell ref="AO49:AP49"/>
    <mergeCell ref="AQ49:AY49"/>
    <mergeCell ref="AZ49:BB49"/>
    <mergeCell ref="BC49:BD49"/>
    <mergeCell ref="AO50:AP50"/>
    <mergeCell ref="AQ50:AY50"/>
    <mergeCell ref="AZ50:BB50"/>
    <mergeCell ref="BC50:BD50"/>
    <mergeCell ref="BF50:CG50"/>
    <mergeCell ref="CH50:CI50"/>
    <mergeCell ref="CO54:CP56"/>
    <mergeCell ref="AO55:AP55"/>
    <mergeCell ref="AQ55:AY55"/>
    <mergeCell ref="AZ55:BB55"/>
    <mergeCell ref="BC55:BD55"/>
    <mergeCell ref="AO56:AP56"/>
    <mergeCell ref="AQ56:AY56"/>
    <mergeCell ref="AZ56:BB56"/>
    <mergeCell ref="BC56:BD56"/>
    <mergeCell ref="BF56:CG56"/>
    <mergeCell ref="CH56:CI56"/>
    <mergeCell ref="AO51:AP51"/>
    <mergeCell ref="AQ51:AT51"/>
    <mergeCell ref="AU51:BE51"/>
    <mergeCell ref="BF51:BR52"/>
    <mergeCell ref="BS51:BT52"/>
    <mergeCell ref="BU51:CG52"/>
    <mergeCell ref="CH51:CI52"/>
    <mergeCell ref="CK51:CM53"/>
    <mergeCell ref="CO51:CP53"/>
    <mergeCell ref="AO52:AP52"/>
    <mergeCell ref="AQ52:AY52"/>
    <mergeCell ref="AZ52:BB52"/>
    <mergeCell ref="BC52:BD52"/>
    <mergeCell ref="AO53:AP53"/>
    <mergeCell ref="AQ53:AY53"/>
    <mergeCell ref="AZ53:BB53"/>
    <mergeCell ref="BC53:BD53"/>
    <mergeCell ref="BF53:CG53"/>
    <mergeCell ref="CH53:CI53"/>
    <mergeCell ref="AH57:AN57"/>
    <mergeCell ref="AO57:AP57"/>
    <mergeCell ref="AQ57:AT57"/>
    <mergeCell ref="AU57:BE57"/>
    <mergeCell ref="BF57:BR58"/>
    <mergeCell ref="AO54:AP54"/>
    <mergeCell ref="AQ54:AT54"/>
    <mergeCell ref="AU54:BE54"/>
    <mergeCell ref="BF54:BR55"/>
    <mergeCell ref="BS54:BT55"/>
    <mergeCell ref="BU54:CG55"/>
    <mergeCell ref="CH54:CI55"/>
    <mergeCell ref="CK54:CM56"/>
    <mergeCell ref="B54:C56"/>
    <mergeCell ref="D54:P56"/>
    <mergeCell ref="Q54:AE56"/>
    <mergeCell ref="AF54:AG54"/>
    <mergeCell ref="AH54:AN54"/>
    <mergeCell ref="AF55:AG55"/>
    <mergeCell ref="AH55:AN55"/>
    <mergeCell ref="AF56:AG56"/>
    <mergeCell ref="AH56:AN56"/>
    <mergeCell ref="B60:C62"/>
    <mergeCell ref="D60:P62"/>
    <mergeCell ref="Q60:AE62"/>
    <mergeCell ref="AF60:AG60"/>
    <mergeCell ref="AH60:AN60"/>
    <mergeCell ref="AO60:AP60"/>
    <mergeCell ref="AQ60:AT60"/>
    <mergeCell ref="AU60:BE60"/>
    <mergeCell ref="BF60:BR61"/>
    <mergeCell ref="BS57:BT58"/>
    <mergeCell ref="BU57:CG58"/>
    <mergeCell ref="CH57:CI58"/>
    <mergeCell ref="CK57:CM59"/>
    <mergeCell ref="CO57:CP59"/>
    <mergeCell ref="AF58:AG58"/>
    <mergeCell ref="AH58:AN58"/>
    <mergeCell ref="AO58:AP58"/>
    <mergeCell ref="AQ58:AY58"/>
    <mergeCell ref="AZ58:BB58"/>
    <mergeCell ref="BC58:BD58"/>
    <mergeCell ref="AF59:AG59"/>
    <mergeCell ref="AH59:AN59"/>
    <mergeCell ref="AO59:AP59"/>
    <mergeCell ref="AQ59:AY59"/>
    <mergeCell ref="AZ59:BB59"/>
    <mergeCell ref="BC59:BD59"/>
    <mergeCell ref="BF59:CG59"/>
    <mergeCell ref="CH59:CI59"/>
    <mergeCell ref="B57:C59"/>
    <mergeCell ref="D57:P59"/>
    <mergeCell ref="Q57:AE59"/>
    <mergeCell ref="AF57:AG57"/>
    <mergeCell ref="AH63:AN63"/>
    <mergeCell ref="AO63:AP63"/>
    <mergeCell ref="AQ63:AT63"/>
    <mergeCell ref="AU63:BE63"/>
    <mergeCell ref="BF63:BR64"/>
    <mergeCell ref="BS60:BT61"/>
    <mergeCell ref="BU60:CG61"/>
    <mergeCell ref="CH60:CI61"/>
    <mergeCell ref="CK60:CM62"/>
    <mergeCell ref="CO60:CP62"/>
    <mergeCell ref="AF61:AG61"/>
    <mergeCell ref="AH61:AN61"/>
    <mergeCell ref="AO61:AP61"/>
    <mergeCell ref="AQ61:AY61"/>
    <mergeCell ref="AZ61:BB61"/>
    <mergeCell ref="BC61:BD61"/>
    <mergeCell ref="AF62:AG62"/>
    <mergeCell ref="AH62:AN62"/>
    <mergeCell ref="AO62:AP62"/>
    <mergeCell ref="AQ62:AY62"/>
    <mergeCell ref="AZ62:BB62"/>
    <mergeCell ref="BC62:BD62"/>
    <mergeCell ref="BF62:CG62"/>
    <mergeCell ref="CH62:CI62"/>
    <mergeCell ref="B66:C68"/>
    <mergeCell ref="D66:P68"/>
    <mergeCell ref="Q66:AE68"/>
    <mergeCell ref="AF66:AG66"/>
    <mergeCell ref="AH66:AN66"/>
    <mergeCell ref="AO66:AP66"/>
    <mergeCell ref="AQ66:AT66"/>
    <mergeCell ref="AU66:BE66"/>
    <mergeCell ref="BF66:BR67"/>
    <mergeCell ref="BS63:BT64"/>
    <mergeCell ref="BU63:CG64"/>
    <mergeCell ref="CH63:CI64"/>
    <mergeCell ref="CK63:CM65"/>
    <mergeCell ref="CO63:CP65"/>
    <mergeCell ref="AF64:AG64"/>
    <mergeCell ref="AH64:AN64"/>
    <mergeCell ref="AO64:AP64"/>
    <mergeCell ref="AQ64:AY64"/>
    <mergeCell ref="AZ64:BB64"/>
    <mergeCell ref="BC64:BD64"/>
    <mergeCell ref="AF65:AG65"/>
    <mergeCell ref="AH65:AN65"/>
    <mergeCell ref="AO65:AP65"/>
    <mergeCell ref="AQ65:AY65"/>
    <mergeCell ref="AZ65:BB65"/>
    <mergeCell ref="BC65:BD65"/>
    <mergeCell ref="BF65:CG65"/>
    <mergeCell ref="CH65:CI65"/>
    <mergeCell ref="B63:C65"/>
    <mergeCell ref="D63:P65"/>
    <mergeCell ref="Q63:AE65"/>
    <mergeCell ref="AF63:AG63"/>
    <mergeCell ref="AH69:AN69"/>
    <mergeCell ref="AO69:AP69"/>
    <mergeCell ref="AQ69:AT69"/>
    <mergeCell ref="AU69:BE69"/>
    <mergeCell ref="BF69:BR70"/>
    <mergeCell ref="BS66:BT67"/>
    <mergeCell ref="BU66:CG67"/>
    <mergeCell ref="CH66:CI67"/>
    <mergeCell ref="CK66:CM68"/>
    <mergeCell ref="CO66:CP68"/>
    <mergeCell ref="AF67:AG67"/>
    <mergeCell ref="AH67:AN67"/>
    <mergeCell ref="AO67:AP67"/>
    <mergeCell ref="AQ67:AY67"/>
    <mergeCell ref="AZ67:BB67"/>
    <mergeCell ref="BC67:BD67"/>
    <mergeCell ref="AF68:AG68"/>
    <mergeCell ref="AH68:AN68"/>
    <mergeCell ref="AO68:AP68"/>
    <mergeCell ref="AQ68:AY68"/>
    <mergeCell ref="AZ68:BB68"/>
    <mergeCell ref="BC68:BD68"/>
    <mergeCell ref="BF68:CG68"/>
    <mergeCell ref="CH68:CI68"/>
    <mergeCell ref="B72:C74"/>
    <mergeCell ref="D72:P74"/>
    <mergeCell ref="Q72:AE74"/>
    <mergeCell ref="AF72:AG72"/>
    <mergeCell ref="AH72:AN72"/>
    <mergeCell ref="AO72:AP72"/>
    <mergeCell ref="AQ72:AT72"/>
    <mergeCell ref="AU72:BE72"/>
    <mergeCell ref="BF72:BR73"/>
    <mergeCell ref="BS69:BT70"/>
    <mergeCell ref="BU69:CG70"/>
    <mergeCell ref="CH69:CI70"/>
    <mergeCell ref="CK69:CM71"/>
    <mergeCell ref="CO69:CP71"/>
    <mergeCell ref="AF70:AG70"/>
    <mergeCell ref="AH70:AN70"/>
    <mergeCell ref="AO70:AP70"/>
    <mergeCell ref="AQ70:AY70"/>
    <mergeCell ref="AZ70:BB70"/>
    <mergeCell ref="BC70:BD70"/>
    <mergeCell ref="AF71:AG71"/>
    <mergeCell ref="AH71:AN71"/>
    <mergeCell ref="AO71:AP71"/>
    <mergeCell ref="AQ71:AY71"/>
    <mergeCell ref="AZ71:BB71"/>
    <mergeCell ref="BC71:BD71"/>
    <mergeCell ref="BF71:CG71"/>
    <mergeCell ref="CH71:CI71"/>
    <mergeCell ref="B69:C71"/>
    <mergeCell ref="D69:P71"/>
    <mergeCell ref="Q69:AE71"/>
    <mergeCell ref="AF69:AG69"/>
    <mergeCell ref="AH75:AN75"/>
    <mergeCell ref="AO75:AP75"/>
    <mergeCell ref="AQ75:AT75"/>
    <mergeCell ref="AU75:BE75"/>
    <mergeCell ref="BF75:BR76"/>
    <mergeCell ref="BS72:BT73"/>
    <mergeCell ref="BU72:CG73"/>
    <mergeCell ref="CH72:CI73"/>
    <mergeCell ref="CK72:CM74"/>
    <mergeCell ref="CO72:CP74"/>
    <mergeCell ref="AF73:AG73"/>
    <mergeCell ref="AH73:AN73"/>
    <mergeCell ref="AO73:AP73"/>
    <mergeCell ref="AQ73:AY73"/>
    <mergeCell ref="AZ73:BB73"/>
    <mergeCell ref="BC73:BD73"/>
    <mergeCell ref="AF74:AG74"/>
    <mergeCell ref="AH74:AN74"/>
    <mergeCell ref="AO74:AP74"/>
    <mergeCell ref="AQ74:AY74"/>
    <mergeCell ref="AZ74:BB74"/>
    <mergeCell ref="BC74:BD74"/>
    <mergeCell ref="BF74:CG74"/>
    <mergeCell ref="CH74:CI74"/>
    <mergeCell ref="B78:C80"/>
    <mergeCell ref="D78:P80"/>
    <mergeCell ref="Q78:AE80"/>
    <mergeCell ref="AF78:AG78"/>
    <mergeCell ref="AH78:AN78"/>
    <mergeCell ref="AO78:AP78"/>
    <mergeCell ref="AQ78:AT78"/>
    <mergeCell ref="AU78:BE78"/>
    <mergeCell ref="BF78:BR79"/>
    <mergeCell ref="BS75:BT76"/>
    <mergeCell ref="BU75:CG76"/>
    <mergeCell ref="CH75:CI76"/>
    <mergeCell ref="CK75:CM77"/>
    <mergeCell ref="CO75:CP77"/>
    <mergeCell ref="AF76:AG76"/>
    <mergeCell ref="AH76:AN76"/>
    <mergeCell ref="AO76:AP76"/>
    <mergeCell ref="AQ76:AY76"/>
    <mergeCell ref="AZ76:BB76"/>
    <mergeCell ref="BC76:BD76"/>
    <mergeCell ref="AF77:AG77"/>
    <mergeCell ref="AH77:AN77"/>
    <mergeCell ref="AO77:AP77"/>
    <mergeCell ref="AQ77:AY77"/>
    <mergeCell ref="AZ77:BB77"/>
    <mergeCell ref="BC77:BD77"/>
    <mergeCell ref="BF77:CG77"/>
    <mergeCell ref="CH77:CI77"/>
    <mergeCell ref="B75:C77"/>
    <mergeCell ref="D75:P77"/>
    <mergeCell ref="Q75:AE77"/>
    <mergeCell ref="AF75:AG75"/>
    <mergeCell ref="AH81:AN81"/>
    <mergeCell ref="AO81:AP81"/>
    <mergeCell ref="AQ81:AT81"/>
    <mergeCell ref="AU81:BE81"/>
    <mergeCell ref="BF81:BR82"/>
    <mergeCell ref="BS78:BT79"/>
    <mergeCell ref="BU78:CG79"/>
    <mergeCell ref="CH78:CI79"/>
    <mergeCell ref="CK78:CM80"/>
    <mergeCell ref="CO78:CP80"/>
    <mergeCell ref="AF79:AG79"/>
    <mergeCell ref="AH79:AN79"/>
    <mergeCell ref="AO79:AP79"/>
    <mergeCell ref="AQ79:AY79"/>
    <mergeCell ref="AZ79:BB79"/>
    <mergeCell ref="BC79:BD79"/>
    <mergeCell ref="AF80:AG80"/>
    <mergeCell ref="AH80:AN80"/>
    <mergeCell ref="AO80:AP80"/>
    <mergeCell ref="AQ80:AY80"/>
    <mergeCell ref="AZ80:BB80"/>
    <mergeCell ref="BC80:BD80"/>
    <mergeCell ref="BF80:CG80"/>
    <mergeCell ref="CH80:CI80"/>
    <mergeCell ref="B84:C86"/>
    <mergeCell ref="D84:P86"/>
    <mergeCell ref="Q84:AE86"/>
    <mergeCell ref="AF84:AG84"/>
    <mergeCell ref="AH84:AN84"/>
    <mergeCell ref="AO84:AP84"/>
    <mergeCell ref="AQ84:AT84"/>
    <mergeCell ref="AU84:BE84"/>
    <mergeCell ref="BF84:BR85"/>
    <mergeCell ref="BS81:BT82"/>
    <mergeCell ref="BU81:CG82"/>
    <mergeCell ref="CH81:CI82"/>
    <mergeCell ref="CK81:CM83"/>
    <mergeCell ref="CO81:CP83"/>
    <mergeCell ref="AF82:AG82"/>
    <mergeCell ref="AH82:AN82"/>
    <mergeCell ref="AO82:AP82"/>
    <mergeCell ref="AQ82:AY82"/>
    <mergeCell ref="AZ82:BB82"/>
    <mergeCell ref="BC82:BD82"/>
    <mergeCell ref="AF83:AG83"/>
    <mergeCell ref="AH83:AN83"/>
    <mergeCell ref="AO83:AP83"/>
    <mergeCell ref="AQ83:AY83"/>
    <mergeCell ref="AZ83:BB83"/>
    <mergeCell ref="BC83:BD83"/>
    <mergeCell ref="BF83:CG83"/>
    <mergeCell ref="CH83:CI83"/>
    <mergeCell ref="B81:C83"/>
    <mergeCell ref="D81:P83"/>
    <mergeCell ref="Q81:AE83"/>
    <mergeCell ref="AF81:AG81"/>
    <mergeCell ref="AH87:AN87"/>
    <mergeCell ref="AO87:AP87"/>
    <mergeCell ref="AQ87:AT87"/>
    <mergeCell ref="AU87:BE87"/>
    <mergeCell ref="BF87:BR88"/>
    <mergeCell ref="BS84:BT85"/>
    <mergeCell ref="BU84:CG85"/>
    <mergeCell ref="CH84:CI85"/>
    <mergeCell ref="CK84:CM86"/>
    <mergeCell ref="CO84:CP86"/>
    <mergeCell ref="AF85:AG85"/>
    <mergeCell ref="AH85:AN85"/>
    <mergeCell ref="AO85:AP85"/>
    <mergeCell ref="AQ85:AY85"/>
    <mergeCell ref="AZ85:BB85"/>
    <mergeCell ref="BC85:BD85"/>
    <mergeCell ref="AF86:AG86"/>
    <mergeCell ref="AH86:AN86"/>
    <mergeCell ref="AO86:AP86"/>
    <mergeCell ref="AQ86:AY86"/>
    <mergeCell ref="AZ86:BB86"/>
    <mergeCell ref="BC86:BD86"/>
    <mergeCell ref="BF86:CG86"/>
    <mergeCell ref="CH86:CI86"/>
    <mergeCell ref="B90:C92"/>
    <mergeCell ref="D90:P92"/>
    <mergeCell ref="Q90:AE92"/>
    <mergeCell ref="AF90:AG90"/>
    <mergeCell ref="AH90:AN90"/>
    <mergeCell ref="AO90:AP90"/>
    <mergeCell ref="AQ90:AT90"/>
    <mergeCell ref="AU90:BE90"/>
    <mergeCell ref="BF90:BR91"/>
    <mergeCell ref="BS87:BT88"/>
    <mergeCell ref="BU87:CG88"/>
    <mergeCell ref="CH87:CI88"/>
    <mergeCell ref="CK87:CM89"/>
    <mergeCell ref="CO87:CP89"/>
    <mergeCell ref="AF88:AG88"/>
    <mergeCell ref="AH88:AN88"/>
    <mergeCell ref="AO88:AP88"/>
    <mergeCell ref="AQ88:AY88"/>
    <mergeCell ref="AZ88:BB88"/>
    <mergeCell ref="BC88:BD88"/>
    <mergeCell ref="AF89:AG89"/>
    <mergeCell ref="AH89:AN89"/>
    <mergeCell ref="AO89:AP89"/>
    <mergeCell ref="AQ89:AY89"/>
    <mergeCell ref="AZ89:BB89"/>
    <mergeCell ref="BC89:BD89"/>
    <mergeCell ref="BF89:CG89"/>
    <mergeCell ref="CH89:CI89"/>
    <mergeCell ref="B87:C89"/>
    <mergeCell ref="D87:P89"/>
    <mergeCell ref="Q87:AE89"/>
    <mergeCell ref="AF87:AG87"/>
    <mergeCell ref="AH93:AN93"/>
    <mergeCell ref="AO93:AP93"/>
    <mergeCell ref="AQ93:AT93"/>
    <mergeCell ref="AU93:BE93"/>
    <mergeCell ref="BF93:BR94"/>
    <mergeCell ref="BS90:BT91"/>
    <mergeCell ref="BU90:CG91"/>
    <mergeCell ref="CH90:CI91"/>
    <mergeCell ref="CK90:CM92"/>
    <mergeCell ref="CO90:CP92"/>
    <mergeCell ref="AF91:AG91"/>
    <mergeCell ref="AH91:AN91"/>
    <mergeCell ref="AO91:AP91"/>
    <mergeCell ref="AQ91:AY91"/>
    <mergeCell ref="AZ91:BB91"/>
    <mergeCell ref="BC91:BD91"/>
    <mergeCell ref="AF92:AG92"/>
    <mergeCell ref="AH92:AN92"/>
    <mergeCell ref="AO92:AP92"/>
    <mergeCell ref="AQ92:AY92"/>
    <mergeCell ref="AZ92:BB92"/>
    <mergeCell ref="BC92:BD92"/>
    <mergeCell ref="BF92:CG92"/>
    <mergeCell ref="CH92:CI92"/>
    <mergeCell ref="B96:C98"/>
    <mergeCell ref="D96:P98"/>
    <mergeCell ref="Q96:AE98"/>
    <mergeCell ref="AF96:AG96"/>
    <mergeCell ref="AH96:AN96"/>
    <mergeCell ref="AO96:AP96"/>
    <mergeCell ref="AQ96:AT96"/>
    <mergeCell ref="AU96:BE96"/>
    <mergeCell ref="BF96:BR97"/>
    <mergeCell ref="BS93:BT94"/>
    <mergeCell ref="BU93:CG94"/>
    <mergeCell ref="CH93:CI94"/>
    <mergeCell ref="CK93:CM95"/>
    <mergeCell ref="CO93:CP95"/>
    <mergeCell ref="AF94:AG94"/>
    <mergeCell ref="AH94:AN94"/>
    <mergeCell ref="AO94:AP94"/>
    <mergeCell ref="AQ94:AY94"/>
    <mergeCell ref="AZ94:BB94"/>
    <mergeCell ref="BC94:BD94"/>
    <mergeCell ref="AF95:AG95"/>
    <mergeCell ref="AH95:AN95"/>
    <mergeCell ref="AO95:AP95"/>
    <mergeCell ref="AQ95:AY95"/>
    <mergeCell ref="AZ95:BB95"/>
    <mergeCell ref="BC95:BD95"/>
    <mergeCell ref="BF95:CG95"/>
    <mergeCell ref="CH95:CI95"/>
    <mergeCell ref="B93:C95"/>
    <mergeCell ref="D93:P95"/>
    <mergeCell ref="Q93:AE95"/>
    <mergeCell ref="AF93:AG93"/>
    <mergeCell ref="AH99:AN99"/>
    <mergeCell ref="AO99:AP99"/>
    <mergeCell ref="AQ99:AT99"/>
    <mergeCell ref="AU99:BE99"/>
    <mergeCell ref="BF99:BR100"/>
    <mergeCell ref="BS96:BT97"/>
    <mergeCell ref="BU96:CG97"/>
    <mergeCell ref="CH96:CI97"/>
    <mergeCell ref="CK96:CM98"/>
    <mergeCell ref="CO96:CP98"/>
    <mergeCell ref="AF97:AG97"/>
    <mergeCell ref="AH97:AN97"/>
    <mergeCell ref="AO97:AP97"/>
    <mergeCell ref="AQ97:AY97"/>
    <mergeCell ref="AZ97:BB97"/>
    <mergeCell ref="BC97:BD97"/>
    <mergeCell ref="AF98:AG98"/>
    <mergeCell ref="AH98:AN98"/>
    <mergeCell ref="AO98:AP98"/>
    <mergeCell ref="AQ98:AY98"/>
    <mergeCell ref="AZ98:BB98"/>
    <mergeCell ref="BC98:BD98"/>
    <mergeCell ref="BF98:CG98"/>
    <mergeCell ref="CH98:CI98"/>
    <mergeCell ref="B102:C104"/>
    <mergeCell ref="D102:P104"/>
    <mergeCell ref="Q102:AE104"/>
    <mergeCell ref="AF102:AG102"/>
    <mergeCell ref="AH102:AN102"/>
    <mergeCell ref="AO102:AP102"/>
    <mergeCell ref="AQ102:AT102"/>
    <mergeCell ref="AU102:BE102"/>
    <mergeCell ref="BF102:BR103"/>
    <mergeCell ref="BS99:BT100"/>
    <mergeCell ref="BU99:CG100"/>
    <mergeCell ref="CH99:CI100"/>
    <mergeCell ref="CK99:CM101"/>
    <mergeCell ref="CO99:CP101"/>
    <mergeCell ref="AF100:AG100"/>
    <mergeCell ref="AH100:AN100"/>
    <mergeCell ref="AO100:AP100"/>
    <mergeCell ref="AQ100:AY100"/>
    <mergeCell ref="AZ100:BB100"/>
    <mergeCell ref="BC100:BD100"/>
    <mergeCell ref="AF101:AG101"/>
    <mergeCell ref="AH101:AN101"/>
    <mergeCell ref="AO101:AP101"/>
    <mergeCell ref="AQ101:AY101"/>
    <mergeCell ref="AZ101:BB101"/>
    <mergeCell ref="BC101:BD101"/>
    <mergeCell ref="BF101:CG101"/>
    <mergeCell ref="CH101:CI101"/>
    <mergeCell ref="B99:C101"/>
    <mergeCell ref="D99:P101"/>
    <mergeCell ref="Q99:AE101"/>
    <mergeCell ref="AF99:AG99"/>
    <mergeCell ref="AH105:AN105"/>
    <mergeCell ref="AO105:AP105"/>
    <mergeCell ref="AQ105:AT105"/>
    <mergeCell ref="AU105:BE105"/>
    <mergeCell ref="BF105:BR106"/>
    <mergeCell ref="BS102:BT103"/>
    <mergeCell ref="BU102:CG103"/>
    <mergeCell ref="CH102:CI103"/>
    <mergeCell ref="CK102:CM104"/>
    <mergeCell ref="CO102:CP104"/>
    <mergeCell ref="AF103:AG103"/>
    <mergeCell ref="AH103:AN103"/>
    <mergeCell ref="AO103:AP103"/>
    <mergeCell ref="AQ103:AY103"/>
    <mergeCell ref="AZ103:BB103"/>
    <mergeCell ref="BC103:BD103"/>
    <mergeCell ref="AF104:AG104"/>
    <mergeCell ref="AH104:AN104"/>
    <mergeCell ref="AO104:AP104"/>
    <mergeCell ref="AQ104:AY104"/>
    <mergeCell ref="AZ104:BB104"/>
    <mergeCell ref="BC104:BD104"/>
    <mergeCell ref="BF104:CG104"/>
    <mergeCell ref="CH104:CI104"/>
    <mergeCell ref="B108:C110"/>
    <mergeCell ref="D108:P110"/>
    <mergeCell ref="Q108:AE110"/>
    <mergeCell ref="AF108:AG108"/>
    <mergeCell ref="AH108:AN108"/>
    <mergeCell ref="AO108:AP108"/>
    <mergeCell ref="AQ108:AT108"/>
    <mergeCell ref="AU108:BE108"/>
    <mergeCell ref="BF108:BR109"/>
    <mergeCell ref="BS105:BT106"/>
    <mergeCell ref="BU105:CG106"/>
    <mergeCell ref="CH105:CI106"/>
    <mergeCell ref="CK105:CM107"/>
    <mergeCell ref="CO105:CP107"/>
    <mergeCell ref="AF106:AG106"/>
    <mergeCell ref="AH106:AN106"/>
    <mergeCell ref="AO106:AP106"/>
    <mergeCell ref="AQ106:AY106"/>
    <mergeCell ref="AZ106:BB106"/>
    <mergeCell ref="BC106:BD106"/>
    <mergeCell ref="AF107:AG107"/>
    <mergeCell ref="AH107:AN107"/>
    <mergeCell ref="AO107:AP107"/>
    <mergeCell ref="AQ107:AY107"/>
    <mergeCell ref="AZ107:BB107"/>
    <mergeCell ref="BC107:BD107"/>
    <mergeCell ref="BF107:CG107"/>
    <mergeCell ref="CH107:CI107"/>
    <mergeCell ref="B105:C107"/>
    <mergeCell ref="D105:P107"/>
    <mergeCell ref="Q105:AE107"/>
    <mergeCell ref="AF105:AG105"/>
    <mergeCell ref="AH111:AN111"/>
    <mergeCell ref="AO111:AP111"/>
    <mergeCell ref="AQ111:AT111"/>
    <mergeCell ref="AU111:BE111"/>
    <mergeCell ref="BF111:BR112"/>
    <mergeCell ref="BS108:BT109"/>
    <mergeCell ref="BU108:CG109"/>
    <mergeCell ref="CH108:CI109"/>
    <mergeCell ref="CK108:CM110"/>
    <mergeCell ref="CO108:CP110"/>
    <mergeCell ref="AF109:AG109"/>
    <mergeCell ref="AH109:AN109"/>
    <mergeCell ref="AO109:AP109"/>
    <mergeCell ref="AQ109:AY109"/>
    <mergeCell ref="AZ109:BB109"/>
    <mergeCell ref="BC109:BD109"/>
    <mergeCell ref="AF110:AG110"/>
    <mergeCell ref="AH110:AN110"/>
    <mergeCell ref="AO110:AP110"/>
    <mergeCell ref="AQ110:AY110"/>
    <mergeCell ref="AZ110:BB110"/>
    <mergeCell ref="BC110:BD110"/>
    <mergeCell ref="BF110:CG110"/>
    <mergeCell ref="CH110:CI110"/>
    <mergeCell ref="B114:C116"/>
    <mergeCell ref="D114:P116"/>
    <mergeCell ref="Q114:AE116"/>
    <mergeCell ref="AF114:AG114"/>
    <mergeCell ref="AH114:AN114"/>
    <mergeCell ref="AO114:AP114"/>
    <mergeCell ref="AQ114:AT114"/>
    <mergeCell ref="AU114:BE114"/>
    <mergeCell ref="BF114:BR115"/>
    <mergeCell ref="BS111:BT112"/>
    <mergeCell ref="BU111:CG112"/>
    <mergeCell ref="CH111:CI112"/>
    <mergeCell ref="CK111:CM113"/>
    <mergeCell ref="CO111:CP113"/>
    <mergeCell ref="AF112:AG112"/>
    <mergeCell ref="AH112:AN112"/>
    <mergeCell ref="AO112:AP112"/>
    <mergeCell ref="AQ112:AY112"/>
    <mergeCell ref="AZ112:BB112"/>
    <mergeCell ref="BC112:BD112"/>
    <mergeCell ref="AF113:AG113"/>
    <mergeCell ref="AH113:AN113"/>
    <mergeCell ref="AO113:AP113"/>
    <mergeCell ref="AQ113:AY113"/>
    <mergeCell ref="AZ113:BB113"/>
    <mergeCell ref="BC113:BD113"/>
    <mergeCell ref="BF113:CG113"/>
    <mergeCell ref="CH113:CI113"/>
    <mergeCell ref="B111:C113"/>
    <mergeCell ref="D111:P113"/>
    <mergeCell ref="Q111:AE113"/>
    <mergeCell ref="AF111:AG111"/>
    <mergeCell ref="AH117:AN117"/>
    <mergeCell ref="AO117:AP117"/>
    <mergeCell ref="AQ117:AT117"/>
    <mergeCell ref="AU117:BE117"/>
    <mergeCell ref="BF117:BR118"/>
    <mergeCell ref="BS114:BT115"/>
    <mergeCell ref="BU114:CG115"/>
    <mergeCell ref="CH114:CI115"/>
    <mergeCell ref="CK114:CM116"/>
    <mergeCell ref="CO114:CP116"/>
    <mergeCell ref="AF115:AG115"/>
    <mergeCell ref="AH115:AN115"/>
    <mergeCell ref="AO115:AP115"/>
    <mergeCell ref="AQ115:AY115"/>
    <mergeCell ref="AZ115:BB115"/>
    <mergeCell ref="BC115:BD115"/>
    <mergeCell ref="AF116:AG116"/>
    <mergeCell ref="AH116:AN116"/>
    <mergeCell ref="AO116:AP116"/>
    <mergeCell ref="AQ116:AY116"/>
    <mergeCell ref="AZ116:BB116"/>
    <mergeCell ref="BC116:BD116"/>
    <mergeCell ref="BF116:CG116"/>
    <mergeCell ref="CH116:CI116"/>
    <mergeCell ref="B120:C122"/>
    <mergeCell ref="D120:P122"/>
    <mergeCell ref="Q120:AE122"/>
    <mergeCell ref="AF120:AG120"/>
    <mergeCell ref="AH120:AN120"/>
    <mergeCell ref="AO120:AP120"/>
    <mergeCell ref="AQ120:AT120"/>
    <mergeCell ref="AU120:BE120"/>
    <mergeCell ref="BF120:BR121"/>
    <mergeCell ref="BS117:BT118"/>
    <mergeCell ref="BU117:CG118"/>
    <mergeCell ref="CH117:CI118"/>
    <mergeCell ref="CK117:CM119"/>
    <mergeCell ref="CO117:CP119"/>
    <mergeCell ref="AF118:AG118"/>
    <mergeCell ref="AH118:AN118"/>
    <mergeCell ref="AO118:AP118"/>
    <mergeCell ref="AQ118:AY118"/>
    <mergeCell ref="AZ118:BB118"/>
    <mergeCell ref="BC118:BD118"/>
    <mergeCell ref="AF119:AG119"/>
    <mergeCell ref="AH119:AN119"/>
    <mergeCell ref="AO119:AP119"/>
    <mergeCell ref="AQ119:AY119"/>
    <mergeCell ref="AZ119:BB119"/>
    <mergeCell ref="BC119:BD119"/>
    <mergeCell ref="BF119:CG119"/>
    <mergeCell ref="CH119:CI119"/>
    <mergeCell ref="B117:C119"/>
    <mergeCell ref="D117:P119"/>
    <mergeCell ref="Q117:AE119"/>
    <mergeCell ref="AF117:AG117"/>
    <mergeCell ref="AH123:AN123"/>
    <mergeCell ref="AO123:AP123"/>
    <mergeCell ref="AQ123:AT123"/>
    <mergeCell ref="AU123:BE123"/>
    <mergeCell ref="BF123:BR124"/>
    <mergeCell ref="BS120:BT121"/>
    <mergeCell ref="BU120:CG121"/>
    <mergeCell ref="CH120:CI121"/>
    <mergeCell ref="CK120:CM122"/>
    <mergeCell ref="CO120:CP122"/>
    <mergeCell ref="AF121:AG121"/>
    <mergeCell ref="AH121:AN121"/>
    <mergeCell ref="AO121:AP121"/>
    <mergeCell ref="AQ121:AY121"/>
    <mergeCell ref="AZ121:BB121"/>
    <mergeCell ref="BC121:BD121"/>
    <mergeCell ref="AF122:AG122"/>
    <mergeCell ref="AH122:AN122"/>
    <mergeCell ref="AO122:AP122"/>
    <mergeCell ref="AQ122:AY122"/>
    <mergeCell ref="AZ122:BB122"/>
    <mergeCell ref="BC122:BD122"/>
    <mergeCell ref="BF122:CG122"/>
    <mergeCell ref="CH122:CI122"/>
    <mergeCell ref="B126:C128"/>
    <mergeCell ref="D126:P128"/>
    <mergeCell ref="Q126:AE128"/>
    <mergeCell ref="AF126:AG126"/>
    <mergeCell ref="AH126:AN126"/>
    <mergeCell ref="AO126:AP126"/>
    <mergeCell ref="AQ126:AT126"/>
    <mergeCell ref="AU126:BE126"/>
    <mergeCell ref="BF126:BR127"/>
    <mergeCell ref="BS123:BT124"/>
    <mergeCell ref="BU123:CG124"/>
    <mergeCell ref="CH123:CI124"/>
    <mergeCell ref="CK123:CM125"/>
    <mergeCell ref="CO123:CP125"/>
    <mergeCell ref="AF124:AG124"/>
    <mergeCell ref="AH124:AN124"/>
    <mergeCell ref="AO124:AP124"/>
    <mergeCell ref="AQ124:AY124"/>
    <mergeCell ref="AZ124:BB124"/>
    <mergeCell ref="BC124:BD124"/>
    <mergeCell ref="AF125:AG125"/>
    <mergeCell ref="AH125:AN125"/>
    <mergeCell ref="AO125:AP125"/>
    <mergeCell ref="AQ125:AY125"/>
    <mergeCell ref="AZ125:BB125"/>
    <mergeCell ref="BC125:BD125"/>
    <mergeCell ref="BF125:CG125"/>
    <mergeCell ref="CH125:CI125"/>
    <mergeCell ref="B123:C125"/>
    <mergeCell ref="D123:P125"/>
    <mergeCell ref="Q123:AE125"/>
    <mergeCell ref="AF123:AG123"/>
    <mergeCell ref="AH129:AN129"/>
    <mergeCell ref="AO129:AP129"/>
    <mergeCell ref="AQ129:AT129"/>
    <mergeCell ref="AU129:BE129"/>
    <mergeCell ref="BF129:BR130"/>
    <mergeCell ref="BS126:BT127"/>
    <mergeCell ref="BU126:CG127"/>
    <mergeCell ref="CH126:CI127"/>
    <mergeCell ref="CK126:CM128"/>
    <mergeCell ref="CO126:CP128"/>
    <mergeCell ref="AF127:AG127"/>
    <mergeCell ref="AH127:AN127"/>
    <mergeCell ref="AO127:AP127"/>
    <mergeCell ref="AQ127:AY127"/>
    <mergeCell ref="AZ127:BB127"/>
    <mergeCell ref="BC127:BD127"/>
    <mergeCell ref="AF128:AG128"/>
    <mergeCell ref="AH128:AN128"/>
    <mergeCell ref="AO128:AP128"/>
    <mergeCell ref="AQ128:AY128"/>
    <mergeCell ref="AZ128:BB128"/>
    <mergeCell ref="BC128:BD128"/>
    <mergeCell ref="BF128:CG128"/>
    <mergeCell ref="CH128:CI128"/>
    <mergeCell ref="B132:C134"/>
    <mergeCell ref="D132:P134"/>
    <mergeCell ref="Q132:AE134"/>
    <mergeCell ref="AF132:AG132"/>
    <mergeCell ref="AH132:AN132"/>
    <mergeCell ref="AO132:AP132"/>
    <mergeCell ref="AQ132:AT132"/>
    <mergeCell ref="AU132:BE132"/>
    <mergeCell ref="BF132:BR133"/>
    <mergeCell ref="BS129:BT130"/>
    <mergeCell ref="BU129:CG130"/>
    <mergeCell ref="CH129:CI130"/>
    <mergeCell ref="CK129:CM131"/>
    <mergeCell ref="CO129:CP131"/>
    <mergeCell ref="AF130:AG130"/>
    <mergeCell ref="AH130:AN130"/>
    <mergeCell ref="AO130:AP130"/>
    <mergeCell ref="AQ130:AY130"/>
    <mergeCell ref="AZ130:BB130"/>
    <mergeCell ref="BC130:BD130"/>
    <mergeCell ref="AF131:AG131"/>
    <mergeCell ref="AH131:AN131"/>
    <mergeCell ref="AO131:AP131"/>
    <mergeCell ref="AQ131:AY131"/>
    <mergeCell ref="AZ131:BB131"/>
    <mergeCell ref="BC131:BD131"/>
    <mergeCell ref="BF131:CG131"/>
    <mergeCell ref="CH131:CI131"/>
    <mergeCell ref="B129:C131"/>
    <mergeCell ref="D129:P131"/>
    <mergeCell ref="Q129:AE131"/>
    <mergeCell ref="AF129:AG129"/>
    <mergeCell ref="AH135:AN135"/>
    <mergeCell ref="AO135:AP135"/>
    <mergeCell ref="AQ135:AT135"/>
    <mergeCell ref="AU135:BE135"/>
    <mergeCell ref="BF135:BR136"/>
    <mergeCell ref="BS132:BT133"/>
    <mergeCell ref="BU132:CG133"/>
    <mergeCell ref="CH132:CI133"/>
    <mergeCell ref="CK132:CM134"/>
    <mergeCell ref="CO132:CP134"/>
    <mergeCell ref="AF133:AG133"/>
    <mergeCell ref="AH133:AN133"/>
    <mergeCell ref="AO133:AP133"/>
    <mergeCell ref="AQ133:AY133"/>
    <mergeCell ref="AZ133:BB133"/>
    <mergeCell ref="BC133:BD133"/>
    <mergeCell ref="AF134:AG134"/>
    <mergeCell ref="AH134:AN134"/>
    <mergeCell ref="AO134:AP134"/>
    <mergeCell ref="AQ134:AY134"/>
    <mergeCell ref="AZ134:BB134"/>
    <mergeCell ref="BC134:BD134"/>
    <mergeCell ref="BF134:CG134"/>
    <mergeCell ref="CH134:CI134"/>
    <mergeCell ref="B138:C140"/>
    <mergeCell ref="D138:P140"/>
    <mergeCell ref="Q138:AE140"/>
    <mergeCell ref="AF138:AG138"/>
    <mergeCell ref="AH138:AN138"/>
    <mergeCell ref="AO138:AP138"/>
    <mergeCell ref="AQ138:AT138"/>
    <mergeCell ref="AU138:BE138"/>
    <mergeCell ref="BF138:BR139"/>
    <mergeCell ref="BS135:BT136"/>
    <mergeCell ref="BU135:CG136"/>
    <mergeCell ref="CH135:CI136"/>
    <mergeCell ref="CK135:CM137"/>
    <mergeCell ref="CO135:CP137"/>
    <mergeCell ref="AF136:AG136"/>
    <mergeCell ref="AH136:AN136"/>
    <mergeCell ref="AO136:AP136"/>
    <mergeCell ref="AQ136:AY136"/>
    <mergeCell ref="AZ136:BB136"/>
    <mergeCell ref="BC136:BD136"/>
    <mergeCell ref="AF137:AG137"/>
    <mergeCell ref="AH137:AN137"/>
    <mergeCell ref="AO137:AP137"/>
    <mergeCell ref="AQ137:AY137"/>
    <mergeCell ref="AZ137:BB137"/>
    <mergeCell ref="BC137:BD137"/>
    <mergeCell ref="BF137:CG137"/>
    <mergeCell ref="CH137:CI137"/>
    <mergeCell ref="B135:C137"/>
    <mergeCell ref="D135:P137"/>
    <mergeCell ref="Q135:AE137"/>
    <mergeCell ref="AF135:AG135"/>
    <mergeCell ref="AH141:AN141"/>
    <mergeCell ref="AO141:AP141"/>
    <mergeCell ref="AQ141:AT141"/>
    <mergeCell ref="AU141:BE141"/>
    <mergeCell ref="BF141:BR142"/>
    <mergeCell ref="BS138:BT139"/>
    <mergeCell ref="BU138:CG139"/>
    <mergeCell ref="CH138:CI139"/>
    <mergeCell ref="CK138:CM140"/>
    <mergeCell ref="CO138:CP140"/>
    <mergeCell ref="AF139:AG139"/>
    <mergeCell ref="AH139:AN139"/>
    <mergeCell ref="AO139:AP139"/>
    <mergeCell ref="AQ139:AY139"/>
    <mergeCell ref="AZ139:BB139"/>
    <mergeCell ref="BC139:BD139"/>
    <mergeCell ref="AF140:AG140"/>
    <mergeCell ref="AH140:AN140"/>
    <mergeCell ref="AO140:AP140"/>
    <mergeCell ref="AQ140:AY140"/>
    <mergeCell ref="AZ140:BB140"/>
    <mergeCell ref="BC140:BD140"/>
    <mergeCell ref="BF140:CG140"/>
    <mergeCell ref="CH140:CI140"/>
    <mergeCell ref="B144:C146"/>
    <mergeCell ref="D144:P146"/>
    <mergeCell ref="Q144:AE146"/>
    <mergeCell ref="AF144:AG144"/>
    <mergeCell ref="AH144:AN144"/>
    <mergeCell ref="AO144:AP144"/>
    <mergeCell ref="AQ144:AT144"/>
    <mergeCell ref="AU144:BE144"/>
    <mergeCell ref="BF144:BR145"/>
    <mergeCell ref="BS141:BT142"/>
    <mergeCell ref="BU141:CG142"/>
    <mergeCell ref="CH141:CI142"/>
    <mergeCell ref="CK141:CM143"/>
    <mergeCell ref="CO141:CP143"/>
    <mergeCell ref="AF142:AG142"/>
    <mergeCell ref="AH142:AN142"/>
    <mergeCell ref="AO142:AP142"/>
    <mergeCell ref="AQ142:AY142"/>
    <mergeCell ref="AZ142:BB142"/>
    <mergeCell ref="BC142:BD142"/>
    <mergeCell ref="AF143:AG143"/>
    <mergeCell ref="AH143:AN143"/>
    <mergeCell ref="AO143:AP143"/>
    <mergeCell ref="AQ143:AY143"/>
    <mergeCell ref="AZ143:BB143"/>
    <mergeCell ref="BC143:BD143"/>
    <mergeCell ref="BF143:CG143"/>
    <mergeCell ref="CH143:CI143"/>
    <mergeCell ref="B141:C143"/>
    <mergeCell ref="D141:P143"/>
    <mergeCell ref="Q141:AE143"/>
    <mergeCell ref="AF141:AG141"/>
    <mergeCell ref="AH147:AN147"/>
    <mergeCell ref="AO147:AP147"/>
    <mergeCell ref="AQ147:AT147"/>
    <mergeCell ref="AU147:BE147"/>
    <mergeCell ref="BF147:BR148"/>
    <mergeCell ref="BS144:BT145"/>
    <mergeCell ref="BU144:CG145"/>
    <mergeCell ref="CH144:CI145"/>
    <mergeCell ref="CK144:CM146"/>
    <mergeCell ref="CO144:CP146"/>
    <mergeCell ref="AF145:AG145"/>
    <mergeCell ref="AH145:AN145"/>
    <mergeCell ref="AO145:AP145"/>
    <mergeCell ref="AQ145:AY145"/>
    <mergeCell ref="AZ145:BB145"/>
    <mergeCell ref="BC145:BD145"/>
    <mergeCell ref="AF146:AG146"/>
    <mergeCell ref="AH146:AN146"/>
    <mergeCell ref="AO146:AP146"/>
    <mergeCell ref="AQ146:AY146"/>
    <mergeCell ref="AZ146:BB146"/>
    <mergeCell ref="BC146:BD146"/>
    <mergeCell ref="BF146:CG146"/>
    <mergeCell ref="CH146:CI146"/>
    <mergeCell ref="B150:C152"/>
    <mergeCell ref="D150:P152"/>
    <mergeCell ref="Q150:AE152"/>
    <mergeCell ref="AF150:AG150"/>
    <mergeCell ref="AH150:AN150"/>
    <mergeCell ref="AO150:AP150"/>
    <mergeCell ref="AQ150:AT150"/>
    <mergeCell ref="AU150:BE150"/>
    <mergeCell ref="BF150:BR151"/>
    <mergeCell ref="BS147:BT148"/>
    <mergeCell ref="BU147:CG148"/>
    <mergeCell ref="CH147:CI148"/>
    <mergeCell ref="CK147:CM149"/>
    <mergeCell ref="CO147:CP149"/>
    <mergeCell ref="AF148:AG148"/>
    <mergeCell ref="AH148:AN148"/>
    <mergeCell ref="AO148:AP148"/>
    <mergeCell ref="AQ148:AY148"/>
    <mergeCell ref="AZ148:BB148"/>
    <mergeCell ref="BC148:BD148"/>
    <mergeCell ref="AF149:AG149"/>
    <mergeCell ref="AH149:AN149"/>
    <mergeCell ref="AO149:AP149"/>
    <mergeCell ref="AQ149:AY149"/>
    <mergeCell ref="AZ149:BB149"/>
    <mergeCell ref="BC149:BD149"/>
    <mergeCell ref="BF149:CG149"/>
    <mergeCell ref="CH149:CI149"/>
    <mergeCell ref="B147:C149"/>
    <mergeCell ref="D147:P149"/>
    <mergeCell ref="Q147:AE149"/>
    <mergeCell ref="AF147:AG147"/>
    <mergeCell ref="AH153:AN153"/>
    <mergeCell ref="AO153:AP153"/>
    <mergeCell ref="AQ153:AT153"/>
    <mergeCell ref="AU153:BE153"/>
    <mergeCell ref="BF153:BR154"/>
    <mergeCell ref="BS150:BT151"/>
    <mergeCell ref="BU150:CG151"/>
    <mergeCell ref="CH150:CI151"/>
    <mergeCell ref="CK150:CM152"/>
    <mergeCell ref="CO150:CP152"/>
    <mergeCell ref="AF151:AG151"/>
    <mergeCell ref="AH151:AN151"/>
    <mergeCell ref="AO151:AP151"/>
    <mergeCell ref="AQ151:AY151"/>
    <mergeCell ref="AZ151:BB151"/>
    <mergeCell ref="BC151:BD151"/>
    <mergeCell ref="AF152:AG152"/>
    <mergeCell ref="AH152:AN152"/>
    <mergeCell ref="AO152:AP152"/>
    <mergeCell ref="AQ152:AY152"/>
    <mergeCell ref="AZ152:BB152"/>
    <mergeCell ref="BC152:BD152"/>
    <mergeCell ref="BF152:CG152"/>
    <mergeCell ref="CH152:CI152"/>
    <mergeCell ref="B156:C158"/>
    <mergeCell ref="D156:P158"/>
    <mergeCell ref="Q156:AE158"/>
    <mergeCell ref="AF156:AG156"/>
    <mergeCell ref="AH156:AN156"/>
    <mergeCell ref="AO156:AP156"/>
    <mergeCell ref="AQ156:AT156"/>
    <mergeCell ref="AU156:BE156"/>
    <mergeCell ref="BF156:BR157"/>
    <mergeCell ref="BS153:BT154"/>
    <mergeCell ref="BU153:CG154"/>
    <mergeCell ref="CH153:CI154"/>
    <mergeCell ref="CK153:CM155"/>
    <mergeCell ref="CO153:CP155"/>
    <mergeCell ref="AF154:AG154"/>
    <mergeCell ref="AH154:AN154"/>
    <mergeCell ref="AO154:AP154"/>
    <mergeCell ref="AQ154:AY154"/>
    <mergeCell ref="AZ154:BB154"/>
    <mergeCell ref="BC154:BD154"/>
    <mergeCell ref="AF155:AG155"/>
    <mergeCell ref="AH155:AN155"/>
    <mergeCell ref="AO155:AP155"/>
    <mergeCell ref="AQ155:AY155"/>
    <mergeCell ref="AZ155:BB155"/>
    <mergeCell ref="BC155:BD155"/>
    <mergeCell ref="BF155:CG155"/>
    <mergeCell ref="CH155:CI155"/>
    <mergeCell ref="B153:C155"/>
    <mergeCell ref="D153:P155"/>
    <mergeCell ref="Q153:AE155"/>
    <mergeCell ref="AF153:AG153"/>
    <mergeCell ref="AH159:AN159"/>
    <mergeCell ref="AO159:AP159"/>
    <mergeCell ref="AQ159:AT159"/>
    <mergeCell ref="AU159:BE159"/>
    <mergeCell ref="BF159:BR160"/>
    <mergeCell ref="BS156:BT157"/>
    <mergeCell ref="BU156:CG157"/>
    <mergeCell ref="CH156:CI157"/>
    <mergeCell ref="CK156:CM158"/>
    <mergeCell ref="CO156:CP158"/>
    <mergeCell ref="AF157:AG157"/>
    <mergeCell ref="AH157:AN157"/>
    <mergeCell ref="AO157:AP157"/>
    <mergeCell ref="AQ157:AY157"/>
    <mergeCell ref="AZ157:BB157"/>
    <mergeCell ref="BC157:BD157"/>
    <mergeCell ref="AF158:AG158"/>
    <mergeCell ref="AH158:AN158"/>
    <mergeCell ref="AO158:AP158"/>
    <mergeCell ref="AQ158:AY158"/>
    <mergeCell ref="AZ158:BB158"/>
    <mergeCell ref="BC158:BD158"/>
    <mergeCell ref="BF158:CG158"/>
    <mergeCell ref="CH158:CI158"/>
    <mergeCell ref="B162:C164"/>
    <mergeCell ref="D162:P164"/>
    <mergeCell ref="Q162:AE164"/>
    <mergeCell ref="AF162:AG162"/>
    <mergeCell ref="AH162:AN162"/>
    <mergeCell ref="AO162:AP162"/>
    <mergeCell ref="AQ162:AT162"/>
    <mergeCell ref="AU162:BE162"/>
    <mergeCell ref="BF162:BR163"/>
    <mergeCell ref="BS159:BT160"/>
    <mergeCell ref="BU159:CG160"/>
    <mergeCell ref="CH159:CI160"/>
    <mergeCell ref="CK159:CM161"/>
    <mergeCell ref="CO159:CP161"/>
    <mergeCell ref="AF160:AG160"/>
    <mergeCell ref="AH160:AN160"/>
    <mergeCell ref="AO160:AP160"/>
    <mergeCell ref="AQ160:AY160"/>
    <mergeCell ref="AZ160:BB160"/>
    <mergeCell ref="BC160:BD160"/>
    <mergeCell ref="AF161:AG161"/>
    <mergeCell ref="AH161:AN161"/>
    <mergeCell ref="AO161:AP161"/>
    <mergeCell ref="AQ161:AY161"/>
    <mergeCell ref="AZ161:BB161"/>
    <mergeCell ref="BC161:BD161"/>
    <mergeCell ref="BF161:CG161"/>
    <mergeCell ref="CH161:CI161"/>
    <mergeCell ref="B159:C161"/>
    <mergeCell ref="D159:P161"/>
    <mergeCell ref="Q159:AE161"/>
    <mergeCell ref="AF159:AG159"/>
    <mergeCell ref="AH165:AN165"/>
    <mergeCell ref="AO165:AP165"/>
    <mergeCell ref="AQ165:AT165"/>
    <mergeCell ref="AU165:BE165"/>
    <mergeCell ref="BF165:BR166"/>
    <mergeCell ref="BS162:BT163"/>
    <mergeCell ref="BU162:CG163"/>
    <mergeCell ref="CH162:CI163"/>
    <mergeCell ref="CK162:CM164"/>
    <mergeCell ref="CO162:CP164"/>
    <mergeCell ref="AF163:AG163"/>
    <mergeCell ref="AH163:AN163"/>
    <mergeCell ref="AO163:AP163"/>
    <mergeCell ref="AQ163:AY163"/>
    <mergeCell ref="AZ163:BB163"/>
    <mergeCell ref="BC163:BD163"/>
    <mergeCell ref="AF164:AG164"/>
    <mergeCell ref="AH164:AN164"/>
    <mergeCell ref="AO164:AP164"/>
    <mergeCell ref="AQ164:AY164"/>
    <mergeCell ref="AZ164:BB164"/>
    <mergeCell ref="BC164:BD164"/>
    <mergeCell ref="BF164:CG164"/>
    <mergeCell ref="CH164:CI164"/>
    <mergeCell ref="B168:C170"/>
    <mergeCell ref="D168:P170"/>
    <mergeCell ref="Q168:AE170"/>
    <mergeCell ref="AF168:AG168"/>
    <mergeCell ref="AH168:AN168"/>
    <mergeCell ref="AO168:AP168"/>
    <mergeCell ref="AQ168:AT168"/>
    <mergeCell ref="AU168:BE168"/>
    <mergeCell ref="BF168:BR169"/>
    <mergeCell ref="BS165:BT166"/>
    <mergeCell ref="BU165:CG166"/>
    <mergeCell ref="CH165:CI166"/>
    <mergeCell ref="CK165:CM167"/>
    <mergeCell ref="CO165:CP167"/>
    <mergeCell ref="AF166:AG166"/>
    <mergeCell ref="AH166:AN166"/>
    <mergeCell ref="AO166:AP166"/>
    <mergeCell ref="AQ166:AY166"/>
    <mergeCell ref="AZ166:BB166"/>
    <mergeCell ref="BC166:BD166"/>
    <mergeCell ref="AF167:AG167"/>
    <mergeCell ref="AH167:AN167"/>
    <mergeCell ref="AO167:AP167"/>
    <mergeCell ref="AQ167:AY167"/>
    <mergeCell ref="AZ167:BB167"/>
    <mergeCell ref="BC167:BD167"/>
    <mergeCell ref="BF167:CG167"/>
    <mergeCell ref="CH167:CI167"/>
    <mergeCell ref="B165:C167"/>
    <mergeCell ref="D165:P167"/>
    <mergeCell ref="Q165:AE167"/>
    <mergeCell ref="AF165:AG165"/>
    <mergeCell ref="AH171:AN171"/>
    <mergeCell ref="AO171:AP171"/>
    <mergeCell ref="AQ171:AT171"/>
    <mergeCell ref="AU171:BE171"/>
    <mergeCell ref="BF171:BR172"/>
    <mergeCell ref="BS168:BT169"/>
    <mergeCell ref="BU168:CG169"/>
    <mergeCell ref="CH168:CI169"/>
    <mergeCell ref="CK168:CM170"/>
    <mergeCell ref="CO168:CP170"/>
    <mergeCell ref="AF169:AG169"/>
    <mergeCell ref="AH169:AN169"/>
    <mergeCell ref="AO169:AP169"/>
    <mergeCell ref="AQ169:AY169"/>
    <mergeCell ref="AZ169:BB169"/>
    <mergeCell ref="BC169:BD169"/>
    <mergeCell ref="AF170:AG170"/>
    <mergeCell ref="AH170:AN170"/>
    <mergeCell ref="AO170:AP170"/>
    <mergeCell ref="AQ170:AY170"/>
    <mergeCell ref="AZ170:BB170"/>
    <mergeCell ref="BC170:BD170"/>
    <mergeCell ref="BF170:CG170"/>
    <mergeCell ref="CH170:CI170"/>
    <mergeCell ref="B174:C176"/>
    <mergeCell ref="D174:P176"/>
    <mergeCell ref="Q174:AE176"/>
    <mergeCell ref="AF174:AG174"/>
    <mergeCell ref="AH174:AN174"/>
    <mergeCell ref="AO174:AP174"/>
    <mergeCell ref="AQ174:AT174"/>
    <mergeCell ref="AU174:BE174"/>
    <mergeCell ref="BF174:BR175"/>
    <mergeCell ref="BS171:BT172"/>
    <mergeCell ref="BU171:CG172"/>
    <mergeCell ref="CH171:CI172"/>
    <mergeCell ref="CK171:CM173"/>
    <mergeCell ref="CO171:CP173"/>
    <mergeCell ref="AF172:AG172"/>
    <mergeCell ref="AH172:AN172"/>
    <mergeCell ref="AO172:AP172"/>
    <mergeCell ref="AQ172:AY172"/>
    <mergeCell ref="AZ172:BB172"/>
    <mergeCell ref="BC172:BD172"/>
    <mergeCell ref="AF173:AG173"/>
    <mergeCell ref="AH173:AN173"/>
    <mergeCell ref="AO173:AP173"/>
    <mergeCell ref="AQ173:AY173"/>
    <mergeCell ref="AZ173:BB173"/>
    <mergeCell ref="BC173:BD173"/>
    <mergeCell ref="BF173:CG173"/>
    <mergeCell ref="CH173:CI173"/>
    <mergeCell ref="B171:C173"/>
    <mergeCell ref="D171:P173"/>
    <mergeCell ref="Q171:AE173"/>
    <mergeCell ref="AF171:AG171"/>
    <mergeCell ref="AH177:AN177"/>
    <mergeCell ref="AO177:AP177"/>
    <mergeCell ref="AQ177:AT177"/>
    <mergeCell ref="AU177:BE177"/>
    <mergeCell ref="BF177:BR178"/>
    <mergeCell ref="BS174:BT175"/>
    <mergeCell ref="BU174:CG175"/>
    <mergeCell ref="CH174:CI175"/>
    <mergeCell ref="CK174:CM176"/>
    <mergeCell ref="CO174:CP176"/>
    <mergeCell ref="AF175:AG175"/>
    <mergeCell ref="AH175:AN175"/>
    <mergeCell ref="AO175:AP175"/>
    <mergeCell ref="AQ175:AY175"/>
    <mergeCell ref="AZ175:BB175"/>
    <mergeCell ref="BC175:BD175"/>
    <mergeCell ref="AF176:AG176"/>
    <mergeCell ref="AH176:AN176"/>
    <mergeCell ref="AO176:AP176"/>
    <mergeCell ref="AQ176:AY176"/>
    <mergeCell ref="AZ176:BB176"/>
    <mergeCell ref="BC176:BD176"/>
    <mergeCell ref="BF176:CG176"/>
    <mergeCell ref="CH176:CI176"/>
    <mergeCell ref="B180:C182"/>
    <mergeCell ref="D180:P182"/>
    <mergeCell ref="Q180:AE182"/>
    <mergeCell ref="AF180:AG180"/>
    <mergeCell ref="AH180:AN180"/>
    <mergeCell ref="AO180:AP180"/>
    <mergeCell ref="AQ180:AT180"/>
    <mergeCell ref="AU180:BE180"/>
    <mergeCell ref="BF180:BR181"/>
    <mergeCell ref="BS177:BT178"/>
    <mergeCell ref="BU177:CG178"/>
    <mergeCell ref="CH177:CI178"/>
    <mergeCell ref="CK177:CM179"/>
    <mergeCell ref="CO177:CP179"/>
    <mergeCell ref="AF178:AG178"/>
    <mergeCell ref="AH178:AN178"/>
    <mergeCell ref="AO178:AP178"/>
    <mergeCell ref="AQ178:AY178"/>
    <mergeCell ref="AZ178:BB178"/>
    <mergeCell ref="BC178:BD178"/>
    <mergeCell ref="AF179:AG179"/>
    <mergeCell ref="AH179:AN179"/>
    <mergeCell ref="AO179:AP179"/>
    <mergeCell ref="AQ179:AY179"/>
    <mergeCell ref="AZ179:BB179"/>
    <mergeCell ref="BC179:BD179"/>
    <mergeCell ref="BF179:CG179"/>
    <mergeCell ref="CH179:CI179"/>
    <mergeCell ref="B177:C179"/>
    <mergeCell ref="D177:P179"/>
    <mergeCell ref="Q177:AE179"/>
    <mergeCell ref="AF177:AG177"/>
    <mergeCell ref="BS180:BT181"/>
    <mergeCell ref="BU180:CG181"/>
    <mergeCell ref="CH180:CI181"/>
    <mergeCell ref="CK180:CM182"/>
    <mergeCell ref="CO180:CP182"/>
    <mergeCell ref="AF181:AG181"/>
    <mergeCell ref="AH181:AN181"/>
    <mergeCell ref="AO181:AP181"/>
    <mergeCell ref="AQ181:AY181"/>
    <mergeCell ref="AZ181:BB181"/>
    <mergeCell ref="BC181:BD181"/>
    <mergeCell ref="AF182:AG182"/>
    <mergeCell ref="AH182:AN182"/>
    <mergeCell ref="AO182:AP182"/>
    <mergeCell ref="AQ182:AY182"/>
    <mergeCell ref="AZ182:BB182"/>
    <mergeCell ref="BC182:BD182"/>
    <mergeCell ref="BF182:CG182"/>
    <mergeCell ref="CH182:CI182"/>
    <mergeCell ref="CO183:CP185"/>
    <mergeCell ref="AF184:AG184"/>
    <mergeCell ref="AH184:AN184"/>
    <mergeCell ref="AO184:AP184"/>
    <mergeCell ref="AQ184:AY184"/>
    <mergeCell ref="AZ184:BB184"/>
    <mergeCell ref="BC184:BD184"/>
    <mergeCell ref="AF185:AG185"/>
    <mergeCell ref="AH185:AN185"/>
    <mergeCell ref="AO185:AP185"/>
    <mergeCell ref="AQ185:AY185"/>
    <mergeCell ref="AZ185:BB185"/>
    <mergeCell ref="BC185:BD185"/>
    <mergeCell ref="BF185:CG185"/>
    <mergeCell ref="CH185:CI185"/>
    <mergeCell ref="B183:C185"/>
    <mergeCell ref="D183:P185"/>
    <mergeCell ref="Q183:AE185"/>
    <mergeCell ref="AF183:AG183"/>
    <mergeCell ref="AH183:AN183"/>
    <mergeCell ref="AO183:AP183"/>
    <mergeCell ref="AQ183:AT183"/>
    <mergeCell ref="AU183:BE183"/>
    <mergeCell ref="BF183:BR184"/>
    <mergeCell ref="AF187:AG187"/>
    <mergeCell ref="AH187:AN187"/>
    <mergeCell ref="AO187:AP187"/>
    <mergeCell ref="AQ187:AY187"/>
    <mergeCell ref="AZ187:BB187"/>
    <mergeCell ref="BC187:BD187"/>
    <mergeCell ref="AF188:AG188"/>
    <mergeCell ref="AH188:AN188"/>
    <mergeCell ref="AO188:AP188"/>
    <mergeCell ref="AQ188:AY188"/>
    <mergeCell ref="AZ188:BB188"/>
    <mergeCell ref="BC188:BD188"/>
    <mergeCell ref="BF188:CG188"/>
    <mergeCell ref="CH188:CI188"/>
    <mergeCell ref="B186:C188"/>
    <mergeCell ref="D186:P188"/>
    <mergeCell ref="Q186:AE188"/>
    <mergeCell ref="AF186:AG186"/>
    <mergeCell ref="AH186:AN186"/>
    <mergeCell ref="AO186:AP186"/>
    <mergeCell ref="AQ186:AT186"/>
    <mergeCell ref="AU186:BE186"/>
    <mergeCell ref="BF186:BR187"/>
    <mergeCell ref="AF190:AG190"/>
    <mergeCell ref="AH190:AN190"/>
    <mergeCell ref="AO190:AP190"/>
    <mergeCell ref="AQ190:AY190"/>
    <mergeCell ref="AZ190:BB190"/>
    <mergeCell ref="BC190:BD190"/>
    <mergeCell ref="AF191:AG191"/>
    <mergeCell ref="AH191:AN191"/>
    <mergeCell ref="AO191:AP191"/>
    <mergeCell ref="AQ191:AY191"/>
    <mergeCell ref="AZ191:BB191"/>
    <mergeCell ref="BC191:BD191"/>
    <mergeCell ref="BF191:CG191"/>
    <mergeCell ref="CH191:CI191"/>
    <mergeCell ref="B189:C191"/>
    <mergeCell ref="D189:P191"/>
    <mergeCell ref="Q189:AE191"/>
    <mergeCell ref="AF189:AG189"/>
    <mergeCell ref="AH189:AN189"/>
    <mergeCell ref="AO189:AP189"/>
    <mergeCell ref="AQ189:AT189"/>
    <mergeCell ref="AU189:BE189"/>
    <mergeCell ref="BF189:BR190"/>
    <mergeCell ref="AF193:AG193"/>
    <mergeCell ref="AH193:AN193"/>
    <mergeCell ref="AO193:AP193"/>
    <mergeCell ref="AQ193:AY193"/>
    <mergeCell ref="AZ193:BB193"/>
    <mergeCell ref="BC193:BD193"/>
    <mergeCell ref="AF194:AG194"/>
    <mergeCell ref="AH194:AN194"/>
    <mergeCell ref="AO194:AP194"/>
    <mergeCell ref="AQ194:AY194"/>
    <mergeCell ref="AZ194:BB194"/>
    <mergeCell ref="BC194:BD194"/>
    <mergeCell ref="BF194:CG194"/>
    <mergeCell ref="CH194:CI194"/>
    <mergeCell ref="B192:C194"/>
    <mergeCell ref="D192:P194"/>
    <mergeCell ref="Q192:AE194"/>
    <mergeCell ref="AF192:AG192"/>
    <mergeCell ref="AH192:AN192"/>
    <mergeCell ref="AO192:AP192"/>
    <mergeCell ref="AQ192:AT192"/>
    <mergeCell ref="AU192:BE192"/>
    <mergeCell ref="BF192:BR193"/>
    <mergeCell ref="B198:C200"/>
    <mergeCell ref="D198:P200"/>
    <mergeCell ref="Q198:AE200"/>
    <mergeCell ref="AF198:AG198"/>
    <mergeCell ref="AH198:AN198"/>
    <mergeCell ref="AO198:AP198"/>
    <mergeCell ref="AQ198:AT198"/>
    <mergeCell ref="AU198:BE198"/>
    <mergeCell ref="BF198:BR199"/>
    <mergeCell ref="BS195:BT196"/>
    <mergeCell ref="BU195:CG196"/>
    <mergeCell ref="CH195:CI196"/>
    <mergeCell ref="CK195:CM197"/>
    <mergeCell ref="CO195:CP197"/>
    <mergeCell ref="AF196:AG196"/>
    <mergeCell ref="AH196:AN196"/>
    <mergeCell ref="AO196:AP196"/>
    <mergeCell ref="AQ196:AY196"/>
    <mergeCell ref="AZ196:BB196"/>
    <mergeCell ref="BC196:BD196"/>
    <mergeCell ref="AF197:AG197"/>
    <mergeCell ref="AH197:AN197"/>
    <mergeCell ref="AO197:AP197"/>
    <mergeCell ref="AQ197:AY197"/>
    <mergeCell ref="AZ197:BB197"/>
    <mergeCell ref="BC197:BD197"/>
    <mergeCell ref="BF197:CG197"/>
    <mergeCell ref="CH197:CI197"/>
    <mergeCell ref="B195:C197"/>
    <mergeCell ref="D195:P197"/>
    <mergeCell ref="Q195:AE197"/>
    <mergeCell ref="AF195:AG195"/>
    <mergeCell ref="AF199:AG199"/>
    <mergeCell ref="AH199:AN199"/>
    <mergeCell ref="AO199:AP199"/>
    <mergeCell ref="AQ199:AY199"/>
    <mergeCell ref="AZ199:BB199"/>
    <mergeCell ref="BC199:BD199"/>
    <mergeCell ref="AF200:AG200"/>
    <mergeCell ref="AH200:AN200"/>
    <mergeCell ref="AO200:AP200"/>
    <mergeCell ref="AQ200:AY200"/>
    <mergeCell ref="AZ200:BB200"/>
    <mergeCell ref="BC200:BD200"/>
    <mergeCell ref="BF200:CG200"/>
    <mergeCell ref="CH200:CI200"/>
    <mergeCell ref="AH195:AN195"/>
    <mergeCell ref="AO195:AP195"/>
    <mergeCell ref="AQ195:AT195"/>
    <mergeCell ref="AU195:BE195"/>
    <mergeCell ref="BF195:BR196"/>
    <mergeCell ref="CS117:CT119"/>
    <mergeCell ref="CU117:CU119"/>
    <mergeCell ref="CL203:CR203"/>
    <mergeCell ref="AL5:AO5"/>
    <mergeCell ref="AP5:AQ5"/>
    <mergeCell ref="AR5:AS5"/>
    <mergeCell ref="AT5:AW5"/>
    <mergeCell ref="AX5:BA5"/>
    <mergeCell ref="BS198:BT199"/>
    <mergeCell ref="BU198:CG199"/>
    <mergeCell ref="CH198:CI199"/>
    <mergeCell ref="CK198:CM200"/>
    <mergeCell ref="CO198:CP200"/>
    <mergeCell ref="BS192:BT193"/>
    <mergeCell ref="BU192:CG193"/>
    <mergeCell ref="CH192:CI193"/>
    <mergeCell ref="CK192:CM194"/>
    <mergeCell ref="CO192:CP194"/>
    <mergeCell ref="BS189:BT190"/>
    <mergeCell ref="BU189:CG190"/>
    <mergeCell ref="CH189:CI190"/>
    <mergeCell ref="CK189:CM191"/>
    <mergeCell ref="CO189:CP191"/>
    <mergeCell ref="BS186:BT187"/>
    <mergeCell ref="BU186:CG187"/>
    <mergeCell ref="CH186:CI187"/>
    <mergeCell ref="CK186:CM188"/>
    <mergeCell ref="CO186:CP188"/>
    <mergeCell ref="BS183:BT184"/>
    <mergeCell ref="BU183:CG184"/>
    <mergeCell ref="CH183:CI184"/>
    <mergeCell ref="CK183:CM185"/>
    <mergeCell ref="CQ186:CR188"/>
    <mergeCell ref="CQ189:CR191"/>
    <mergeCell ref="CQ192:CR194"/>
    <mergeCell ref="CQ84:CR86"/>
    <mergeCell ref="CS120:CT122"/>
    <mergeCell ref="CU120:CU122"/>
    <mergeCell ref="CS123:CT125"/>
    <mergeCell ref="CU123:CU125"/>
    <mergeCell ref="CS9:CT11"/>
    <mergeCell ref="CU9:CU11"/>
    <mergeCell ref="CS12:CT14"/>
    <mergeCell ref="CU12:CU14"/>
    <mergeCell ref="CS15:CT17"/>
    <mergeCell ref="CU15:CU17"/>
    <mergeCell ref="CS18:CT20"/>
    <mergeCell ref="CU18:CU20"/>
    <mergeCell ref="CS21:CT23"/>
    <mergeCell ref="CU21:CU23"/>
    <mergeCell ref="CS24:CT26"/>
    <mergeCell ref="CU24:CU26"/>
    <mergeCell ref="CS27:CT29"/>
    <mergeCell ref="CU27:CU29"/>
    <mergeCell ref="CS30:CT32"/>
    <mergeCell ref="CU30:CU32"/>
    <mergeCell ref="CS180:CT182"/>
    <mergeCell ref="CU180:CU182"/>
    <mergeCell ref="CS159:CT161"/>
    <mergeCell ref="CU159:CU161"/>
    <mergeCell ref="CS162:CT164"/>
    <mergeCell ref="CU162:CU164"/>
    <mergeCell ref="CS165:CT167"/>
    <mergeCell ref="CU165:CU167"/>
    <mergeCell ref="CS177:CT179"/>
    <mergeCell ref="CU177:CU179"/>
    <mergeCell ref="CS183:CT185"/>
    <mergeCell ref="CU183:CU185"/>
    <mergeCell ref="CS186:CT188"/>
    <mergeCell ref="CU186:CU188"/>
    <mergeCell ref="CS189:CT191"/>
    <mergeCell ref="CU189:CU191"/>
    <mergeCell ref="CS192:CT194"/>
    <mergeCell ref="CU192:CU194"/>
    <mergeCell ref="CS138:CT140"/>
    <mergeCell ref="CU138:CU140"/>
    <mergeCell ref="CS141:CT143"/>
    <mergeCell ref="CU141:CU143"/>
    <mergeCell ref="CS144:CT146"/>
    <mergeCell ref="CU144:CU146"/>
    <mergeCell ref="CS147:CT149"/>
    <mergeCell ref="CU147:CU149"/>
    <mergeCell ref="CS150:CT152"/>
    <mergeCell ref="CU150:CU152"/>
    <mergeCell ref="CS168:CT170"/>
    <mergeCell ref="CU168:CU170"/>
    <mergeCell ref="CS171:CT173"/>
    <mergeCell ref="CU171:CU173"/>
    <mergeCell ref="CS174:CT176"/>
    <mergeCell ref="CU174:CU176"/>
    <mergeCell ref="CS153:CT155"/>
    <mergeCell ref="CU153:CU155"/>
    <mergeCell ref="CS156:CT158"/>
    <mergeCell ref="CU156:CU158"/>
    <mergeCell ref="CS132:CT134"/>
    <mergeCell ref="CU132:CU134"/>
    <mergeCell ref="CS135:CT137"/>
    <mergeCell ref="CU135:CU137"/>
    <mergeCell ref="CQ57:CR59"/>
    <mergeCell ref="CS57:CT59"/>
    <mergeCell ref="CQ9:CR11"/>
    <mergeCell ref="CQ12:CR14"/>
    <mergeCell ref="CQ15:CR17"/>
    <mergeCell ref="CQ18:CR20"/>
    <mergeCell ref="CQ21:CR23"/>
    <mergeCell ref="CQ24:CR26"/>
    <mergeCell ref="CQ27:CR29"/>
    <mergeCell ref="CQ30:CR32"/>
    <mergeCell ref="CQ33:CR35"/>
    <mergeCell ref="CQ36:CR38"/>
    <mergeCell ref="CS99:CT101"/>
    <mergeCell ref="CU99:CU101"/>
    <mergeCell ref="CS102:CT104"/>
    <mergeCell ref="CU102:CU104"/>
    <mergeCell ref="CS105:CT107"/>
    <mergeCell ref="CU105:CU107"/>
    <mergeCell ref="CS108:CT110"/>
    <mergeCell ref="CU108:CU110"/>
    <mergeCell ref="CU84:CU86"/>
    <mergeCell ref="CS87:CT89"/>
    <mergeCell ref="CU87:CU89"/>
    <mergeCell ref="CS90:CT92"/>
    <mergeCell ref="CS111:CT113"/>
    <mergeCell ref="CU111:CU113"/>
    <mergeCell ref="CS114:CT116"/>
    <mergeCell ref="CU114:CU116"/>
    <mergeCell ref="CU96:CU98"/>
    <mergeCell ref="CQ177:CR179"/>
    <mergeCell ref="CQ180:CR182"/>
    <mergeCell ref="CQ183:CR185"/>
    <mergeCell ref="CS195:CT197"/>
    <mergeCell ref="CU195:CU197"/>
    <mergeCell ref="CS198:CT200"/>
    <mergeCell ref="CU198:CU200"/>
    <mergeCell ref="CS33:CT35"/>
    <mergeCell ref="CU33:CU35"/>
    <mergeCell ref="CS36:CT38"/>
    <mergeCell ref="CU36:CU38"/>
    <mergeCell ref="CS39:CT41"/>
    <mergeCell ref="CU39:CU41"/>
    <mergeCell ref="CS42:CT44"/>
    <mergeCell ref="CU42:CU44"/>
    <mergeCell ref="CS45:CT47"/>
    <mergeCell ref="CU45:CU47"/>
    <mergeCell ref="CS48:CT50"/>
    <mergeCell ref="CU48:CU50"/>
    <mergeCell ref="CS51:CT53"/>
    <mergeCell ref="CU51:CU53"/>
    <mergeCell ref="CS54:CT56"/>
    <mergeCell ref="CU54:CU56"/>
    <mergeCell ref="CQ102:CR104"/>
    <mergeCell ref="CQ105:CR107"/>
    <mergeCell ref="CQ108:CR110"/>
    <mergeCell ref="CQ111:CR113"/>
    <mergeCell ref="CS126:CT128"/>
    <mergeCell ref="CU126:CU128"/>
    <mergeCell ref="CS129:CT131"/>
    <mergeCell ref="CU129:CU131"/>
    <mergeCell ref="CQ126:CR128"/>
    <mergeCell ref="CQ129:CR131"/>
    <mergeCell ref="CQ132:CR134"/>
    <mergeCell ref="CQ135:CR137"/>
    <mergeCell ref="CQ195:CR197"/>
    <mergeCell ref="CQ198:CR200"/>
    <mergeCell ref="CU57:CU59"/>
    <mergeCell ref="CS60:CT62"/>
    <mergeCell ref="CU60:CU62"/>
    <mergeCell ref="CS63:CT65"/>
    <mergeCell ref="CU63:CU65"/>
    <mergeCell ref="CS66:CT68"/>
    <mergeCell ref="CU66:CU68"/>
    <mergeCell ref="CS69:CT71"/>
    <mergeCell ref="CU69:CU71"/>
    <mergeCell ref="CS72:CT74"/>
    <mergeCell ref="CU72:CU74"/>
    <mergeCell ref="CS75:CT77"/>
    <mergeCell ref="CU75:CU77"/>
    <mergeCell ref="CS78:CT80"/>
    <mergeCell ref="CU78:CU80"/>
    <mergeCell ref="CS81:CT83"/>
    <mergeCell ref="CU81:CU83"/>
    <mergeCell ref="CS84:CT86"/>
    <mergeCell ref="CQ168:CR170"/>
    <mergeCell ref="CQ171:CR173"/>
    <mergeCell ref="CQ174:CR176"/>
    <mergeCell ref="CQ138:CR140"/>
    <mergeCell ref="CU90:CU92"/>
    <mergeCell ref="CS93:CT95"/>
    <mergeCell ref="CU93:CU95"/>
    <mergeCell ref="CS96:CT98"/>
    <mergeCell ref="CQ141:CR143"/>
    <mergeCell ref="CQ144:CR146"/>
    <mergeCell ref="CQ147:CR149"/>
    <mergeCell ref="CQ150:CR152"/>
    <mergeCell ref="CQ153:CR155"/>
    <mergeCell ref="CQ156:CR158"/>
    <mergeCell ref="CQ159:CR161"/>
    <mergeCell ref="CQ162:CR164"/>
    <mergeCell ref="CQ165:CR167"/>
    <mergeCell ref="CQ39:CR41"/>
    <mergeCell ref="CQ42:CR44"/>
    <mergeCell ref="CQ45:CR47"/>
    <mergeCell ref="CQ48:CR50"/>
    <mergeCell ref="CQ51:CR53"/>
    <mergeCell ref="CQ54:CR56"/>
    <mergeCell ref="CQ60:CR62"/>
    <mergeCell ref="CQ63:CR65"/>
    <mergeCell ref="CQ66:CR68"/>
    <mergeCell ref="CQ69:CR71"/>
    <mergeCell ref="CQ72:CR74"/>
    <mergeCell ref="CQ75:CR77"/>
    <mergeCell ref="CQ78:CR80"/>
    <mergeCell ref="CQ81:CR83"/>
    <mergeCell ref="CQ87:CR89"/>
    <mergeCell ref="CQ90:CR92"/>
    <mergeCell ref="CQ93:CR95"/>
    <mergeCell ref="CQ96:CR98"/>
    <mergeCell ref="CQ99:CR101"/>
    <mergeCell ref="CQ114:CR116"/>
    <mergeCell ref="CQ117:CR119"/>
    <mergeCell ref="CQ120:CR122"/>
    <mergeCell ref="CQ123:CR125"/>
  </mergeCells>
  <phoneticPr fontId="4"/>
  <dataValidations count="1">
    <dataValidation type="list" allowBlank="1" showInputMessage="1" showErrorMessage="1" sqref="AF9:AG200 AO9:AP200" xr:uid="{00000000-0002-0000-0200-000000000000}">
      <formula1>"□,☑"</formula1>
    </dataValidation>
  </dataValidations>
  <printOptions horizontalCentered="1"/>
  <pageMargins left="0.70866141732283472" right="0.11811023622047245" top="0.55118110236220474" bottom="0.15748031496062992" header="0.31496062992125984" footer="0"/>
  <pageSetup paperSize="9" fitToHeight="0" orientation="landscape" verticalDpi="1200" r:id="rId1"/>
  <headerFooter>
    <oddFooter>&amp;P ページ</oddFooter>
  </headerFooter>
  <rowBreaks count="7" manualBreakCount="7">
    <brk id="32" min="1" max="86" man="1"/>
    <brk id="56" min="1" max="86" man="1"/>
    <brk id="80" min="1" max="86" man="1"/>
    <brk id="104" min="1" max="86" man="1"/>
    <brk id="128" min="1" max="86" man="1"/>
    <brk id="152" min="1" max="86" man="1"/>
    <brk id="176" min="1" max="8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35BB3-DBEC-4142-8AA3-9CC0A8C308E4}">
  <sheetPr>
    <tabColor rgb="FFFF0000"/>
  </sheetPr>
  <dimension ref="A1:N130"/>
  <sheetViews>
    <sheetView zoomScale="85" zoomScaleNormal="85" workbookViewId="0">
      <selection activeCell="W15" sqref="W15"/>
    </sheetView>
  </sheetViews>
  <sheetFormatPr defaultRowHeight="18.75"/>
  <sheetData>
    <row r="1" spans="1:12" ht="33" customHeight="1">
      <c r="A1" s="276" t="s">
        <v>153</v>
      </c>
      <c r="B1" s="276"/>
      <c r="C1" s="276"/>
      <c r="D1" s="276"/>
      <c r="E1" s="276"/>
      <c r="F1" s="276"/>
      <c r="G1" s="276"/>
      <c r="H1" s="276"/>
      <c r="I1" s="276"/>
      <c r="J1" s="276"/>
      <c r="K1" s="276"/>
      <c r="L1" s="276"/>
    </row>
    <row r="3" spans="1:12" ht="30" customHeight="1">
      <c r="A3" s="274" t="s">
        <v>157</v>
      </c>
      <c r="B3" s="274"/>
      <c r="C3" s="274"/>
      <c r="D3" s="274"/>
      <c r="E3" s="274"/>
      <c r="F3" s="274"/>
      <c r="G3" s="274"/>
      <c r="H3" s="274"/>
      <c r="I3" s="274"/>
      <c r="J3" s="274"/>
    </row>
    <row r="4" spans="1:12">
      <c r="A4" t="s">
        <v>256</v>
      </c>
    </row>
    <row r="5" spans="1:12" ht="19.5">
      <c r="A5" s="277" t="s">
        <v>154</v>
      </c>
      <c r="B5" s="277"/>
      <c r="C5" s="277"/>
      <c r="D5" s="277"/>
      <c r="E5" s="277"/>
      <c r="F5" s="277"/>
      <c r="G5" s="277"/>
      <c r="H5" s="277"/>
      <c r="I5" s="277"/>
      <c r="J5" s="277"/>
      <c r="K5" s="277"/>
      <c r="L5" s="277"/>
    </row>
    <row r="6" spans="1:12" ht="19.5">
      <c r="A6" s="176"/>
      <c r="B6" s="176"/>
      <c r="C6" s="176"/>
      <c r="D6" s="176"/>
      <c r="E6" s="176"/>
      <c r="F6" s="176"/>
      <c r="G6" s="176"/>
      <c r="H6" s="176"/>
      <c r="I6" s="176"/>
      <c r="J6" s="176"/>
      <c r="K6" s="176"/>
      <c r="L6" s="176"/>
    </row>
    <row r="7" spans="1:12" ht="19.5">
      <c r="A7" s="176"/>
      <c r="B7" s="176"/>
      <c r="C7" s="176"/>
      <c r="D7" s="176"/>
      <c r="E7" s="176"/>
      <c r="F7" s="176"/>
      <c r="G7" s="176"/>
      <c r="H7" s="176"/>
      <c r="I7" s="176"/>
      <c r="J7" s="176"/>
      <c r="K7" s="176"/>
      <c r="L7" s="176"/>
    </row>
    <row r="8" spans="1:12" ht="19.5">
      <c r="A8" s="176"/>
      <c r="B8" s="176"/>
      <c r="C8" s="176"/>
      <c r="D8" s="176"/>
      <c r="E8" s="176"/>
      <c r="F8" s="176"/>
      <c r="G8" s="176"/>
      <c r="H8" s="176"/>
      <c r="I8" s="176"/>
      <c r="J8" s="176"/>
      <c r="K8" s="176"/>
      <c r="L8" s="176"/>
    </row>
    <row r="9" spans="1:12" ht="19.5">
      <c r="A9" s="176"/>
      <c r="B9" s="176"/>
      <c r="C9" s="176"/>
      <c r="D9" s="176"/>
      <c r="E9" s="176"/>
      <c r="F9" s="176"/>
      <c r="G9" s="176"/>
      <c r="H9" s="176"/>
      <c r="I9" s="176"/>
      <c r="J9" s="176"/>
      <c r="K9" s="176"/>
      <c r="L9" s="176"/>
    </row>
    <row r="10" spans="1:12" ht="19.5">
      <c r="A10" s="176"/>
      <c r="B10" s="176"/>
      <c r="C10" s="176"/>
      <c r="D10" s="176"/>
      <c r="E10" s="176"/>
      <c r="F10" s="176"/>
      <c r="G10" s="176"/>
      <c r="H10" s="176"/>
      <c r="I10" s="176"/>
      <c r="J10" s="176"/>
      <c r="K10" s="176"/>
      <c r="L10" s="176"/>
    </row>
    <row r="11" spans="1:12">
      <c r="A11" s="68"/>
      <c r="B11" s="69"/>
      <c r="C11" s="69"/>
      <c r="D11" s="69"/>
      <c r="E11" s="69"/>
      <c r="F11" s="69"/>
      <c r="G11" s="69"/>
      <c r="H11" s="69"/>
      <c r="I11" s="69"/>
      <c r="J11" s="69"/>
    </row>
    <row r="12" spans="1:12">
      <c r="A12" s="68"/>
      <c r="B12" s="69"/>
      <c r="C12" s="69"/>
      <c r="D12" s="69"/>
      <c r="E12" s="69"/>
      <c r="F12" s="69"/>
      <c r="G12" s="69"/>
      <c r="H12" s="69"/>
      <c r="I12" s="69"/>
      <c r="J12" s="69"/>
    </row>
    <row r="13" spans="1:12">
      <c r="A13" s="68"/>
      <c r="B13" s="69"/>
      <c r="C13" s="69"/>
      <c r="D13" s="69"/>
      <c r="E13" s="69"/>
      <c r="F13" s="69"/>
      <c r="G13" s="69"/>
      <c r="H13" s="69"/>
      <c r="I13" s="69"/>
      <c r="J13" s="69"/>
    </row>
    <row r="14" spans="1:12">
      <c r="A14" s="68"/>
      <c r="B14" s="69"/>
      <c r="C14" s="69"/>
      <c r="D14" s="69"/>
      <c r="E14" s="69"/>
      <c r="F14" s="69"/>
      <c r="G14" s="69"/>
      <c r="H14" s="69"/>
      <c r="I14" s="69"/>
      <c r="J14" s="69"/>
    </row>
    <row r="15" spans="1:12">
      <c r="A15" s="68"/>
      <c r="B15" s="69"/>
      <c r="C15" s="69"/>
      <c r="D15" s="69"/>
      <c r="E15" s="69"/>
      <c r="F15" s="69"/>
      <c r="G15" s="69"/>
      <c r="H15" s="69"/>
      <c r="I15" s="69"/>
      <c r="J15" s="69"/>
    </row>
    <row r="16" spans="1:12" ht="44.25" customHeight="1">
      <c r="A16" s="68"/>
      <c r="B16" s="69"/>
      <c r="C16" s="69"/>
      <c r="D16" s="69"/>
      <c r="E16" s="69"/>
      <c r="F16" s="69"/>
      <c r="G16" s="69"/>
      <c r="H16" s="69"/>
      <c r="I16" s="69"/>
      <c r="J16" s="69"/>
    </row>
    <row r="17" spans="1:14">
      <c r="A17" t="s">
        <v>142</v>
      </c>
    </row>
    <row r="18" spans="1:14">
      <c r="A18" s="273" t="s">
        <v>144</v>
      </c>
      <c r="B18" s="273"/>
      <c r="C18" s="273"/>
      <c r="D18" s="273"/>
      <c r="E18" s="273"/>
      <c r="F18" s="273"/>
      <c r="G18" s="273"/>
      <c r="H18" s="273"/>
      <c r="I18" s="273"/>
      <c r="J18" s="273"/>
    </row>
    <row r="20" spans="1:14">
      <c r="A20" s="275" t="s">
        <v>198</v>
      </c>
      <c r="B20" s="275"/>
      <c r="C20" s="275"/>
      <c r="D20" s="275"/>
      <c r="E20" s="275"/>
      <c r="F20" s="275"/>
      <c r="G20" s="275"/>
      <c r="H20" s="275"/>
      <c r="I20" s="275"/>
      <c r="J20" s="275"/>
    </row>
    <row r="21" spans="1:14" ht="19.5">
      <c r="A21" s="277" t="s">
        <v>154</v>
      </c>
      <c r="B21" s="277"/>
      <c r="C21" s="277"/>
      <c r="D21" s="277"/>
      <c r="E21" s="277"/>
      <c r="F21" s="277"/>
      <c r="G21" s="277"/>
      <c r="H21" s="277"/>
      <c r="I21" s="277"/>
      <c r="J21" s="277"/>
      <c r="K21" s="277"/>
      <c r="L21" s="277"/>
    </row>
    <row r="22" spans="1:14" ht="174" customHeight="1"/>
    <row r="23" spans="1:14">
      <c r="A23" s="273" t="s">
        <v>199</v>
      </c>
      <c r="B23" s="273"/>
      <c r="C23" s="273"/>
      <c r="D23" s="273"/>
      <c r="E23" s="273"/>
      <c r="F23" s="273"/>
      <c r="G23" s="273"/>
      <c r="H23" s="273"/>
      <c r="I23" s="273"/>
      <c r="J23" s="273"/>
    </row>
    <row r="24" spans="1:14">
      <c r="A24" t="s">
        <v>143</v>
      </c>
    </row>
    <row r="25" spans="1:14">
      <c r="A25" t="s">
        <v>240</v>
      </c>
    </row>
    <row r="26" spans="1:14">
      <c r="A26" t="s">
        <v>145</v>
      </c>
    </row>
    <row r="28" spans="1:14">
      <c r="A28" t="s">
        <v>200</v>
      </c>
    </row>
    <row r="29" spans="1:14">
      <c r="A29" t="s">
        <v>185</v>
      </c>
    </row>
    <row r="30" spans="1:14" ht="18.75" customHeight="1">
      <c r="A30" s="280" t="s">
        <v>207</v>
      </c>
      <c r="B30" s="280"/>
      <c r="C30" s="280"/>
      <c r="D30" s="280"/>
      <c r="E30" s="280"/>
      <c r="F30" s="280"/>
      <c r="G30" s="280"/>
      <c r="H30" s="280"/>
      <c r="I30" s="280"/>
      <c r="J30" s="280"/>
      <c r="K30" s="280"/>
      <c r="L30" s="280"/>
      <c r="M30" s="280"/>
      <c r="N30" s="280"/>
    </row>
    <row r="32" spans="1:14">
      <c r="A32" t="s">
        <v>236</v>
      </c>
    </row>
    <row r="34" spans="1:1">
      <c r="A34" t="s">
        <v>237</v>
      </c>
    </row>
    <row r="36" spans="1:1">
      <c r="A36" t="s">
        <v>238</v>
      </c>
    </row>
    <row r="38" spans="1:1">
      <c r="A38" t="s">
        <v>239</v>
      </c>
    </row>
    <row r="49" spans="1:1">
      <c r="A49" t="s">
        <v>201</v>
      </c>
    </row>
    <row r="57" spans="1:1">
      <c r="A57" t="s">
        <v>202</v>
      </c>
    </row>
    <row r="67" spans="1:12">
      <c r="A67" t="s">
        <v>147</v>
      </c>
    </row>
    <row r="69" spans="1:12" ht="30" customHeight="1">
      <c r="A69" s="279" t="s">
        <v>156</v>
      </c>
      <c r="B69" s="279"/>
      <c r="C69" s="279"/>
      <c r="D69" s="279"/>
      <c r="E69" s="279"/>
      <c r="F69" s="279"/>
      <c r="G69" s="279"/>
      <c r="H69" s="279"/>
      <c r="I69" s="279"/>
      <c r="J69" s="279"/>
      <c r="K69" s="279"/>
      <c r="L69" s="279"/>
    </row>
    <row r="71" spans="1:12">
      <c r="A71" t="s">
        <v>209</v>
      </c>
    </row>
    <row r="73" spans="1:12" ht="30" customHeight="1">
      <c r="A73" s="278" t="s">
        <v>151</v>
      </c>
      <c r="B73" s="278"/>
      <c r="C73" s="278"/>
      <c r="D73" s="278"/>
      <c r="E73" s="278"/>
      <c r="F73" s="278"/>
      <c r="G73" s="278"/>
      <c r="H73" s="278"/>
      <c r="I73" s="278"/>
      <c r="J73" s="278"/>
    </row>
    <row r="75" spans="1:12">
      <c r="A75" s="273" t="s">
        <v>206</v>
      </c>
      <c r="B75" s="273"/>
      <c r="C75" s="273"/>
      <c r="D75" s="273"/>
      <c r="E75" s="273"/>
      <c r="F75" s="273"/>
      <c r="G75" s="273"/>
      <c r="H75" s="273"/>
    </row>
    <row r="76" spans="1:12">
      <c r="A76" s="134"/>
      <c r="B76" s="134"/>
      <c r="C76" s="134"/>
      <c r="D76" s="134"/>
      <c r="E76" s="134"/>
      <c r="F76" s="134"/>
      <c r="G76" s="134"/>
      <c r="H76" s="134"/>
    </row>
    <row r="77" spans="1:12" ht="13.5" customHeight="1">
      <c r="A77" s="134"/>
      <c r="B77" s="134"/>
      <c r="C77" s="134"/>
      <c r="D77" s="134"/>
      <c r="E77" s="134"/>
      <c r="F77" s="134"/>
      <c r="G77" s="134"/>
      <c r="H77" s="134"/>
    </row>
    <row r="78" spans="1:12" ht="13.5" customHeight="1">
      <c r="A78" s="134"/>
      <c r="B78" s="134"/>
      <c r="C78" s="134"/>
      <c r="D78" s="134"/>
      <c r="E78" s="134"/>
      <c r="F78" s="134"/>
      <c r="G78" s="134"/>
      <c r="H78" s="134"/>
    </row>
    <row r="79" spans="1:12" ht="13.5" customHeight="1">
      <c r="A79" s="134"/>
      <c r="B79" s="134"/>
      <c r="C79" s="134"/>
      <c r="D79" s="134"/>
      <c r="E79" s="134"/>
      <c r="F79" s="134"/>
      <c r="G79" s="134"/>
      <c r="H79" s="134"/>
    </row>
    <row r="80" spans="1:12">
      <c r="A80" s="134"/>
      <c r="B80" s="134"/>
      <c r="C80" s="134"/>
      <c r="D80" s="134"/>
      <c r="E80" s="134"/>
      <c r="F80" s="134"/>
      <c r="G80" s="134"/>
      <c r="H80" s="134"/>
    </row>
    <row r="81" spans="1:10">
      <c r="A81" s="134"/>
      <c r="B81" s="134"/>
      <c r="C81" s="134"/>
      <c r="D81" s="134"/>
      <c r="E81" s="134"/>
      <c r="F81" s="134"/>
      <c r="G81" s="134"/>
      <c r="H81" s="134"/>
    </row>
    <row r="82" spans="1:10">
      <c r="A82" s="134"/>
      <c r="B82" s="134"/>
      <c r="C82" s="134"/>
      <c r="D82" s="134"/>
      <c r="E82" s="134"/>
      <c r="F82" s="134"/>
      <c r="G82" s="134"/>
      <c r="H82" s="134"/>
    </row>
    <row r="83" spans="1:10">
      <c r="A83" s="134"/>
      <c r="B83" s="134"/>
      <c r="C83" s="134"/>
      <c r="D83" s="134"/>
      <c r="E83" s="134"/>
      <c r="F83" s="134"/>
      <c r="G83" s="134"/>
      <c r="H83" s="134"/>
    </row>
    <row r="90" spans="1:10" ht="19.5">
      <c r="I90" s="135"/>
      <c r="J90" s="136" t="s">
        <v>204</v>
      </c>
    </row>
    <row r="92" spans="1:10" ht="13.5" customHeight="1"/>
    <row r="97" spans="1:13" ht="21.75" customHeight="1"/>
    <row r="99" spans="1:13">
      <c r="M99" s="137" t="s">
        <v>205</v>
      </c>
    </row>
    <row r="103" spans="1:13" ht="30" customHeight="1">
      <c r="A103" s="272" t="s">
        <v>189</v>
      </c>
      <c r="B103" s="272"/>
      <c r="C103" s="272"/>
      <c r="D103" s="272"/>
      <c r="E103" s="272"/>
      <c r="F103" s="272"/>
      <c r="G103" s="272"/>
      <c r="H103" s="272"/>
      <c r="I103" s="272"/>
      <c r="J103" s="272"/>
      <c r="K103" s="272"/>
      <c r="L103" s="272"/>
    </row>
    <row r="105" spans="1:13">
      <c r="A105" t="s">
        <v>150</v>
      </c>
    </row>
    <row r="106" spans="1:13">
      <c r="A106" t="s">
        <v>190</v>
      </c>
    </row>
    <row r="115" spans="1:1">
      <c r="A115" t="s">
        <v>148</v>
      </c>
    </row>
    <row r="130" spans="1:1">
      <c r="A130" t="s">
        <v>152</v>
      </c>
    </row>
  </sheetData>
  <sheetProtection sheet="1" formatCells="0" formatColumns="0" formatRows="0" insertColumns="0" insertRows="0" insertHyperlinks="0" deleteColumns="0" deleteRows="0" sort="0" autoFilter="0" pivotTables="0"/>
  <mergeCells count="12">
    <mergeCell ref="A103:L103"/>
    <mergeCell ref="A18:J18"/>
    <mergeCell ref="A3:J3"/>
    <mergeCell ref="A20:J20"/>
    <mergeCell ref="A1:L1"/>
    <mergeCell ref="A5:L5"/>
    <mergeCell ref="A21:L21"/>
    <mergeCell ref="A23:J23"/>
    <mergeCell ref="A73:J73"/>
    <mergeCell ref="A75:H75"/>
    <mergeCell ref="A69:L69"/>
    <mergeCell ref="A30:N30"/>
  </mergeCells>
  <phoneticPr fontId="4"/>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B126"/>
  <sheetViews>
    <sheetView view="pageBreakPreview" zoomScale="115" zoomScaleNormal="100" zoomScaleSheetLayoutView="115" workbookViewId="0">
      <selection activeCell="I3" sqref="I3:L3"/>
    </sheetView>
  </sheetViews>
  <sheetFormatPr defaultRowHeight="18.75"/>
  <cols>
    <col min="1" max="1" width="5.25" customWidth="1"/>
    <col min="2" max="2" width="14.25" customWidth="1"/>
    <col min="3" max="3" width="9.5" bestFit="1" customWidth="1"/>
    <col min="4" max="4" width="10.875" customWidth="1"/>
    <col min="5" max="5" width="10.625" customWidth="1"/>
    <col min="6" max="6" width="9.875" customWidth="1"/>
    <col min="7" max="7" width="10.75" customWidth="1"/>
    <col min="8" max="8" width="15.25" customWidth="1"/>
    <col min="9" max="12" width="11.875" customWidth="1"/>
    <col min="13" max="14" width="13.625" customWidth="1"/>
    <col min="15" max="15" width="16.375" customWidth="1"/>
    <col min="17" max="17" width="16.25" customWidth="1"/>
    <col min="18" max="18" width="14.25" bestFit="1" customWidth="1"/>
    <col min="19" max="20" width="14.25" customWidth="1"/>
    <col min="21" max="23" width="10.25" customWidth="1"/>
    <col min="25" max="26" width="9.375" bestFit="1" customWidth="1"/>
    <col min="27" max="27" width="10.375" customWidth="1"/>
    <col min="28" max="28" width="9.375" bestFit="1" customWidth="1"/>
  </cols>
  <sheetData>
    <row r="1" spans="1:28" ht="19.5">
      <c r="A1" s="289" t="s">
        <v>257</v>
      </c>
      <c r="B1" s="289"/>
      <c r="C1" s="289"/>
      <c r="D1" s="289"/>
      <c r="E1" s="289"/>
      <c r="F1" s="289"/>
      <c r="G1" s="289"/>
      <c r="H1" s="289"/>
      <c r="R1" s="36"/>
      <c r="S1" s="36"/>
      <c r="T1" s="36"/>
      <c r="AA1" s="36"/>
    </row>
    <row r="2" spans="1:28" ht="18.75" customHeight="1">
      <c r="A2" s="300" t="s">
        <v>177</v>
      </c>
      <c r="B2" s="300"/>
      <c r="C2" s="44"/>
      <c r="D2" s="44"/>
      <c r="E2" s="44"/>
      <c r="F2" s="44"/>
      <c r="G2" s="45"/>
      <c r="H2" s="301" t="s">
        <v>191</v>
      </c>
      <c r="I2" s="302"/>
      <c r="J2" s="302"/>
      <c r="K2" s="302"/>
      <c r="L2" s="302"/>
      <c r="M2" s="44"/>
      <c r="N2" s="72" t="s">
        <v>195</v>
      </c>
      <c r="O2" s="44"/>
      <c r="R2" s="36"/>
      <c r="S2" s="36"/>
      <c r="T2" s="36"/>
      <c r="AA2" s="36"/>
    </row>
    <row r="3" spans="1:28" ht="18.75" customHeight="1">
      <c r="A3" s="44"/>
      <c r="B3" s="85" t="s">
        <v>262</v>
      </c>
      <c r="C3" s="44"/>
      <c r="D3" s="46"/>
      <c r="E3" s="44"/>
      <c r="F3" s="47"/>
      <c r="G3" s="48"/>
      <c r="H3" s="59"/>
      <c r="I3" s="303" t="s">
        <v>263</v>
      </c>
      <c r="J3" s="303"/>
      <c r="K3" s="303"/>
      <c r="L3" s="303"/>
      <c r="M3" s="44"/>
      <c r="N3" s="148"/>
      <c r="O3" s="75" t="s">
        <v>182</v>
      </c>
      <c r="P3" s="73"/>
      <c r="Q3" s="73"/>
    </row>
    <row r="4" spans="1:28" ht="18.75" customHeight="1">
      <c r="A4" s="81" t="s">
        <v>259</v>
      </c>
      <c r="B4" s="81"/>
      <c r="C4" s="84"/>
      <c r="D4" s="84"/>
      <c r="E4" s="84"/>
      <c r="F4" s="44"/>
      <c r="G4" s="48"/>
      <c r="H4" s="297" t="s">
        <v>192</v>
      </c>
      <c r="I4" s="297"/>
      <c r="J4" s="44"/>
      <c r="K4" s="44"/>
      <c r="L4" s="44"/>
      <c r="M4" s="44"/>
      <c r="N4" s="72" t="s">
        <v>196</v>
      </c>
      <c r="O4" s="44"/>
      <c r="R4" s="24"/>
      <c r="S4" s="24"/>
      <c r="T4" s="24"/>
      <c r="AA4" s="24"/>
    </row>
    <row r="5" spans="1:28">
      <c r="A5" s="44" t="s">
        <v>64</v>
      </c>
      <c r="B5" s="86"/>
      <c r="C5" s="44" t="s">
        <v>260</v>
      </c>
      <c r="D5" s="179" t="str">
        <f>IF(B5="","",E6)</f>
        <v/>
      </c>
      <c r="E5" s="180"/>
      <c r="F5" s="47"/>
      <c r="G5" s="47"/>
      <c r="H5" s="47"/>
      <c r="I5" s="287"/>
      <c r="J5" s="287"/>
      <c r="K5" s="287"/>
      <c r="L5" s="287"/>
      <c r="M5" s="55"/>
      <c r="N5" s="148"/>
      <c r="O5" s="74" t="s">
        <v>183</v>
      </c>
      <c r="R5" s="24"/>
      <c r="S5" s="24"/>
      <c r="T5" s="24"/>
      <c r="AA5" s="24"/>
    </row>
    <row r="6" spans="1:28">
      <c r="A6" s="294" t="s">
        <v>158</v>
      </c>
      <c r="B6" s="294"/>
      <c r="C6" s="44"/>
      <c r="D6" s="181">
        <f>43101+(B5*366)</f>
        <v>43101</v>
      </c>
      <c r="E6" s="180">
        <f>YEAR(D6)</f>
        <v>2018</v>
      </c>
      <c r="F6" s="47"/>
      <c r="G6" s="51"/>
      <c r="H6" s="298" t="s">
        <v>193</v>
      </c>
      <c r="I6" s="298"/>
      <c r="J6" s="44"/>
      <c r="K6" s="44"/>
      <c r="L6" s="44"/>
      <c r="M6" s="44"/>
      <c r="N6" s="175" t="s">
        <v>251</v>
      </c>
      <c r="O6" s="175"/>
      <c r="R6" s="24"/>
      <c r="S6" s="24"/>
      <c r="T6" s="24"/>
      <c r="AA6" s="24"/>
    </row>
    <row r="7" spans="1:28">
      <c r="A7" s="44"/>
      <c r="B7" s="76"/>
      <c r="C7" s="44" t="s">
        <v>176</v>
      </c>
      <c r="D7" s="44"/>
      <c r="E7" s="44"/>
      <c r="F7" s="47"/>
      <c r="G7" s="53"/>
      <c r="H7" s="64" t="s">
        <v>128</v>
      </c>
      <c r="I7" s="287"/>
      <c r="J7" s="287"/>
      <c r="K7" s="287"/>
      <c r="L7" s="287"/>
      <c r="M7" s="64" t="s">
        <v>253</v>
      </c>
      <c r="N7" s="287"/>
      <c r="O7" s="287"/>
      <c r="R7" s="24"/>
      <c r="S7" s="24"/>
      <c r="T7" s="24"/>
      <c r="AA7" s="24"/>
    </row>
    <row r="8" spans="1:28">
      <c r="A8" s="304" t="s">
        <v>159</v>
      </c>
      <c r="B8" s="304"/>
      <c r="C8" s="304"/>
      <c r="D8" s="304"/>
      <c r="E8" s="304"/>
      <c r="F8" s="304"/>
      <c r="G8" s="304"/>
      <c r="H8" s="65" t="s">
        <v>129</v>
      </c>
      <c r="I8" s="288"/>
      <c r="J8" s="288"/>
      <c r="K8" s="288"/>
      <c r="L8" s="288"/>
      <c r="M8" s="64" t="s">
        <v>129</v>
      </c>
      <c r="N8" s="287"/>
      <c r="O8" s="287"/>
      <c r="R8" s="24"/>
      <c r="S8" s="24"/>
      <c r="T8" s="24"/>
      <c r="AA8" s="24"/>
    </row>
    <row r="9" spans="1:28" ht="19.5">
      <c r="A9" s="52"/>
      <c r="B9" s="76"/>
      <c r="C9" s="50" t="s">
        <v>7</v>
      </c>
      <c r="D9" s="50"/>
      <c r="E9" s="44"/>
      <c r="F9" s="50"/>
      <c r="G9" s="50"/>
      <c r="H9" s="299" t="s">
        <v>194</v>
      </c>
      <c r="I9" s="299"/>
      <c r="J9" s="299"/>
      <c r="K9" s="299"/>
      <c r="L9" s="63"/>
      <c r="M9" s="55"/>
      <c r="N9" s="296" t="s">
        <v>254</v>
      </c>
      <c r="O9" s="296"/>
      <c r="P9" s="283"/>
      <c r="Q9" s="283"/>
      <c r="R9" s="283"/>
      <c r="S9" s="160"/>
      <c r="T9" s="160"/>
    </row>
    <row r="10" spans="1:28" ht="19.5">
      <c r="A10" s="295"/>
      <c r="B10" s="295"/>
      <c r="C10" s="83"/>
      <c r="D10" s="50"/>
      <c r="E10" s="44"/>
      <c r="F10" s="50"/>
      <c r="G10" s="50"/>
      <c r="H10" s="64" t="s">
        <v>136</v>
      </c>
      <c r="I10" s="287"/>
      <c r="J10" s="287"/>
      <c r="K10" s="287"/>
      <c r="L10" s="287"/>
      <c r="M10" s="64" t="s">
        <v>253</v>
      </c>
      <c r="N10" s="287"/>
      <c r="O10" s="287"/>
      <c r="P10" s="283"/>
      <c r="Q10" s="283"/>
      <c r="R10" s="283"/>
      <c r="S10" s="160"/>
      <c r="T10" s="160"/>
    </row>
    <row r="11" spans="1:28" ht="19.5">
      <c r="A11" s="290"/>
      <c r="B11" s="290"/>
      <c r="C11" s="49"/>
      <c r="D11" s="49"/>
      <c r="E11" s="44"/>
      <c r="F11" s="50"/>
      <c r="G11" s="50"/>
      <c r="H11" s="65" t="s">
        <v>129</v>
      </c>
      <c r="I11" s="288"/>
      <c r="J11" s="288"/>
      <c r="K11" s="288"/>
      <c r="L11" s="288"/>
      <c r="M11" s="64" t="s">
        <v>129</v>
      </c>
      <c r="N11" s="287"/>
      <c r="O11" s="287"/>
      <c r="P11" s="283" t="s">
        <v>184</v>
      </c>
      <c r="Q11" s="283"/>
      <c r="R11" s="283"/>
      <c r="S11" s="160"/>
      <c r="T11" s="160"/>
    </row>
    <row r="12" spans="1:28" ht="45.75" customHeight="1">
      <c r="A12" s="1"/>
      <c r="B12" s="1"/>
      <c r="C12" s="35"/>
      <c r="D12" s="1"/>
      <c r="F12" s="1"/>
      <c r="G12" s="1"/>
      <c r="H12" s="1"/>
      <c r="P12" s="285" t="s">
        <v>208</v>
      </c>
      <c r="Q12" s="286"/>
      <c r="R12" s="286"/>
      <c r="S12" s="161"/>
      <c r="T12" s="161"/>
      <c r="U12" s="143"/>
      <c r="V12" s="143"/>
      <c r="W12" s="143"/>
      <c r="X12" s="143"/>
      <c r="Y12" s="143"/>
      <c r="Z12" s="143"/>
      <c r="AA12" s="143"/>
      <c r="AB12" s="143"/>
    </row>
    <row r="13" spans="1:28" ht="63.75" customHeight="1">
      <c r="A13" s="291" t="s">
        <v>197</v>
      </c>
      <c r="B13" s="291"/>
      <c r="C13" s="291"/>
      <c r="D13" s="291"/>
      <c r="E13" s="293" t="s">
        <v>219</v>
      </c>
      <c r="F13" s="293"/>
      <c r="G13" s="293"/>
      <c r="H13" s="293"/>
      <c r="I13" s="284" t="s">
        <v>124</v>
      </c>
      <c r="J13" s="284"/>
      <c r="K13" s="284"/>
      <c r="L13" s="284"/>
      <c r="P13" s="143"/>
      <c r="Q13" s="143"/>
      <c r="R13" s="144"/>
      <c r="S13" s="144"/>
      <c r="T13" s="144"/>
      <c r="U13" s="143"/>
      <c r="V13" s="143"/>
      <c r="W13" s="143"/>
      <c r="X13" s="143"/>
      <c r="Y13" s="143"/>
      <c r="Z13" s="143"/>
      <c r="AA13" s="144"/>
      <c r="AB13" s="143"/>
    </row>
    <row r="14" spans="1:28" ht="24.75" thickBot="1">
      <c r="A14" s="292"/>
      <c r="B14" s="292"/>
      <c r="C14" s="292"/>
      <c r="D14" s="292"/>
      <c r="E14" s="87"/>
      <c r="F14" s="1"/>
      <c r="G14" s="56" t="s">
        <v>125</v>
      </c>
      <c r="H14" s="1"/>
      <c r="I14" s="57" t="s">
        <v>125</v>
      </c>
      <c r="J14" s="57" t="s">
        <v>125</v>
      </c>
      <c r="K14" s="57" t="s">
        <v>125</v>
      </c>
      <c r="L14" s="57" t="s">
        <v>125</v>
      </c>
      <c r="M14" s="184">
        <v>13</v>
      </c>
      <c r="N14" s="185">
        <v>14</v>
      </c>
      <c r="P14" s="143"/>
      <c r="Q14" s="143"/>
      <c r="R14" s="144"/>
      <c r="S14" s="144"/>
      <c r="T14" s="144"/>
      <c r="U14" s="143"/>
      <c r="V14" s="143"/>
      <c r="W14" s="143"/>
      <c r="X14" s="143"/>
      <c r="Y14" s="143"/>
      <c r="Z14" s="143"/>
      <c r="AA14" s="144"/>
      <c r="AB14" s="143"/>
    </row>
    <row r="15" spans="1:28" ht="19.5" thickBot="1">
      <c r="A15" s="62">
        <v>1</v>
      </c>
      <c r="B15" s="62">
        <v>2</v>
      </c>
      <c r="C15" s="62">
        <v>3</v>
      </c>
      <c r="D15" s="62">
        <v>4</v>
      </c>
      <c r="E15" s="62">
        <v>5</v>
      </c>
      <c r="F15" s="182">
        <v>6</v>
      </c>
      <c r="G15" s="182">
        <v>7</v>
      </c>
      <c r="H15" s="182">
        <v>8</v>
      </c>
      <c r="I15" s="182">
        <v>9</v>
      </c>
      <c r="J15" s="182">
        <v>10</v>
      </c>
      <c r="K15" s="182">
        <v>11</v>
      </c>
      <c r="L15" s="183">
        <v>12</v>
      </c>
      <c r="M15" s="281" t="s">
        <v>112</v>
      </c>
      <c r="N15" s="282"/>
      <c r="O15" s="186">
        <v>15</v>
      </c>
      <c r="P15" s="138">
        <v>16</v>
      </c>
      <c r="Q15" s="138">
        <v>17</v>
      </c>
      <c r="R15" s="138">
        <v>18</v>
      </c>
      <c r="S15" s="138">
        <v>19</v>
      </c>
      <c r="T15" s="138">
        <v>20</v>
      </c>
      <c r="U15" s="138">
        <v>21</v>
      </c>
      <c r="V15" s="138">
        <v>22</v>
      </c>
      <c r="W15" s="138">
        <v>23</v>
      </c>
      <c r="X15" s="138">
        <v>24</v>
      </c>
      <c r="Y15" s="138">
        <v>25</v>
      </c>
      <c r="Z15" s="138">
        <v>26</v>
      </c>
      <c r="AA15" s="138">
        <v>27</v>
      </c>
      <c r="AB15" s="138">
        <v>28</v>
      </c>
    </row>
    <row r="16" spans="1:28" s="80" customFormat="1" ht="57.75" customHeight="1" thickBot="1">
      <c r="A16" s="187" t="s">
        <v>149</v>
      </c>
      <c r="B16" s="188" t="s">
        <v>74</v>
      </c>
      <c r="C16" s="188" t="s">
        <v>75</v>
      </c>
      <c r="D16" s="188" t="s">
        <v>113</v>
      </c>
      <c r="E16" s="188" t="s">
        <v>76</v>
      </c>
      <c r="F16" s="188" t="s">
        <v>111</v>
      </c>
      <c r="G16" s="189" t="s">
        <v>120</v>
      </c>
      <c r="H16" s="190" t="s">
        <v>235</v>
      </c>
      <c r="I16" s="189" t="s">
        <v>121</v>
      </c>
      <c r="J16" s="189" t="s">
        <v>122</v>
      </c>
      <c r="K16" s="189" t="s">
        <v>123</v>
      </c>
      <c r="L16" s="190" t="s">
        <v>245</v>
      </c>
      <c r="M16" s="191" t="s">
        <v>118</v>
      </c>
      <c r="N16" s="191" t="s">
        <v>119</v>
      </c>
      <c r="O16" s="192" t="s">
        <v>146</v>
      </c>
      <c r="P16" s="139" t="s">
        <v>85</v>
      </c>
      <c r="Q16" s="140" t="s">
        <v>218</v>
      </c>
      <c r="R16" s="154" t="s">
        <v>141</v>
      </c>
      <c r="S16" s="156" t="s">
        <v>224</v>
      </c>
      <c r="T16" s="156" t="s">
        <v>223</v>
      </c>
      <c r="U16" s="159" t="s">
        <v>225</v>
      </c>
      <c r="V16" s="159" t="s">
        <v>228</v>
      </c>
      <c r="W16" s="159" t="s">
        <v>227</v>
      </c>
      <c r="X16" s="159" t="s">
        <v>226</v>
      </c>
      <c r="Y16" s="163" t="s">
        <v>231</v>
      </c>
      <c r="Z16" s="163" t="s">
        <v>232</v>
      </c>
      <c r="AA16" s="163" t="s">
        <v>229</v>
      </c>
      <c r="AB16" s="168" t="s">
        <v>230</v>
      </c>
    </row>
    <row r="17" spans="1:28" ht="19.5" thickBot="1">
      <c r="A17" s="193">
        <v>1</v>
      </c>
      <c r="B17" s="43"/>
      <c r="C17" s="82"/>
      <c r="D17" s="194"/>
      <c r="E17" s="43"/>
      <c r="F17" s="43"/>
      <c r="G17" s="195"/>
      <c r="H17" s="43"/>
      <c r="I17" s="196"/>
      <c r="J17" s="196"/>
      <c r="K17" s="196"/>
      <c r="L17" s="196"/>
      <c r="M17" s="197"/>
      <c r="N17" s="197"/>
      <c r="O17" s="198"/>
      <c r="P17" s="165" t="b">
        <f>IF(AND(H17="月途中認定開始（転入）",G17&gt;37000),G17,IF(AND(H17="月途中認定終了（転出）",G17&gt;37000),G17,IF(AND(内訳・提供証明書!D10="第2号",I$3="認可外保育施設"),S17,IF(AND(内訳・提供証明書!D10="第3号",I$3="認可外保育施設"),T17,IF(AND(内訳・提供証明書!D10="第2号",I$3&lt;&gt;"認可外保育施設"),V17,IF(AND(内訳・提供証明書!D10="第3号",I$3&lt;&gt;"認可外保育施設"),W17))))))</f>
        <v>0</v>
      </c>
      <c r="Q17" s="142" t="str">
        <f>IF(H17="なし",無償化名簿!$B$9,IF(OR(H17="月途中入園",H17="月途中認定開始",H17="月途中認定開始（転入）"),N17-M17+1,IF(OR(H17="月途中退園",H17="月途中認定終了",H17="月途中認定終了（転出）"),N17-M17+1,"")))</f>
        <v/>
      </c>
      <c r="R17" s="155" t="e">
        <f>IF(内訳・提供証明書!D10="第2号",Y17,Z17)</f>
        <v>#VALUE!</v>
      </c>
      <c r="S17" s="155">
        <f>IF(G17&gt;=37000,G17,IF(H17="月途中入園",G17,IF(H17="月途中退園",G17,IF(H17="月途中認定開始",G17,IF(H17="月途中認定終了",G17,U17)))))</f>
        <v>0</v>
      </c>
      <c r="T17" s="155">
        <f>IF(G17&gt;=42000,G17,IF(H17="月途中入園",G17,IF(H17="月途中退園",G17,IF(H17="月途中認定開始",G17,IF(H17="月途中認定終了",G17,U17)))))</f>
        <v>0</v>
      </c>
      <c r="U17" s="157">
        <f>ROUNDDOWN(IF(AND(I$3="認可外保育施設",F17="月額契約",H17="月途中認定開始（転入）"),G17*Q17/B$9,IF(AND(I$3="認可外保育施設",F17="月額契約",H17="月途中認定終了（転出）"),G17*Q17/B$9,G17)),0)</f>
        <v>0</v>
      </c>
      <c r="V17" s="157">
        <f>IF(G17&gt;=37000,G17,X17)</f>
        <v>0</v>
      </c>
      <c r="W17" s="155">
        <f>IF(G17&gt;=42000,G17,X17)</f>
        <v>0</v>
      </c>
      <c r="X17" s="158">
        <f>ROUNDDOWN(IF(AND(F17="月額契約",H17="月途中認定開始（転入）"),G17*Q17/B$9,IF(AND(F17="月額契約",H17="月途中認定終了（転出）"),G17*Q17/B$9,IF(F17="月額契約",G17,G17*L17))), 0)</f>
        <v>0</v>
      </c>
      <c r="Y17" s="164" t="e">
        <f>IF(OR(H17="なし",H17="月途中入園",H17="月途中退園"),37000,AA17)</f>
        <v>#VALUE!</v>
      </c>
      <c r="Z17" s="164" t="e">
        <f>IF(OR(H17="なし",H17="月途中入園",H17="月途中退園"),42000,AB17)</f>
        <v>#VALUE!</v>
      </c>
      <c r="AA17" s="155" t="e">
        <f>ROUNDDOWN(IF(AND(内訳・提供証明書!D10="第2号",G17&gt;="37000"),G17,37000*Q17/$B$9),0)</f>
        <v>#VALUE!</v>
      </c>
      <c r="AB17" s="169" t="e">
        <f>ROUNDDOWN(IF(AND(内訳・提供証明書!D10="第3号",G17&gt;="42000"),G17,42000*Q17/$B$9),0)</f>
        <v>#VALUE!</v>
      </c>
    </row>
    <row r="18" spans="1:28" ht="19.5" thickBot="1">
      <c r="A18" s="70">
        <v>2</v>
      </c>
      <c r="B18" s="43"/>
      <c r="C18" s="82"/>
      <c r="D18" s="194"/>
      <c r="E18" s="43"/>
      <c r="F18" s="43"/>
      <c r="G18" s="195"/>
      <c r="H18" s="43"/>
      <c r="I18" s="196"/>
      <c r="J18" s="77"/>
      <c r="K18" s="77"/>
      <c r="L18" s="77"/>
      <c r="M18" s="78"/>
      <c r="N18" s="78"/>
      <c r="O18" s="198"/>
      <c r="P18" s="165" t="b">
        <f>IF(AND(H18="月途中認定開始（転入）",G18&gt;37000),G18,IF(AND(H18="月途中認定終了（転出）",G18&gt;37000),G18,IF(AND(内訳・提供証明書!D13="第2号",I$3="認可外保育施設"),S18,IF(AND(内訳・提供証明書!D13="第3号",I$3="認可外保育施設"),T18,IF(AND(内訳・提供証明書!D13="第2号",I$3&lt;&gt;"認可外保育施設"),V18,IF(AND(内訳・提供証明書!D13="第3号",I$3&lt;&gt;"認可外保育施設"),W18))))))</f>
        <v>0</v>
      </c>
      <c r="Q18" s="142" t="str">
        <f>IF(H18="なし",無償化名簿!$B$9,IF(OR(H18="月途中入園",H18="月途中認定開始",H18="月途中認定開始（転入）"),N18-M18+1,IF(OR(H18="月途中退園",H18="月途中認定終了",H18="月途中認定終了（転出）"),N18-M18+1,"")))</f>
        <v/>
      </c>
      <c r="R18" s="155" t="e">
        <f>IF(内訳・提供証明書!D13="第2号",Y18,Z18)</f>
        <v>#VALUE!</v>
      </c>
      <c r="S18" s="155">
        <f t="shared" ref="S18:S66" si="0">IF(G18&gt;=37000,G18,IF(H18="月途中入園",G18,IF(H18="月途中退園",G18,IF(H18="月途中認定開始",G18,IF(H18="月途中認定終了",G18,U18)))))</f>
        <v>0</v>
      </c>
      <c r="T18" s="155">
        <f t="shared" ref="T18:T66" si="1">IF(G18&gt;=42000,G18,IF(H18="月途中入園",G18,IF(H18="月途中退園",G18,IF(H18="月途中認定開始",G18,IF(H18="月途中認定終了",G18,U18)))))</f>
        <v>0</v>
      </c>
      <c r="U18" s="157">
        <f t="shared" ref="U18:U81" si="2">ROUNDDOWN(IF(AND(I$3="認可外保育施設",F18="月額契約",H18="月途中認定開始（転入）"),G18*Q18/B$9,IF(AND(I$3="認可外保育施設",F18="月額契約",H18="月途中認定終了（転出）"),G18*Q18/B$9,G18)),0)</f>
        <v>0</v>
      </c>
      <c r="V18" s="157">
        <f>IF(G18&gt;=37000,G18,X18)</f>
        <v>0</v>
      </c>
      <c r="W18" s="155">
        <f>IF(G18&gt;=42000,G18,X18)</f>
        <v>0</v>
      </c>
      <c r="X18" s="158">
        <f t="shared" ref="X18:X81" si="3">ROUNDDOWN(IF(AND(F18="月額契約",H18="月途中認定開始（転入）"),G18*Q18/B$9,IF(AND(F18="月額契約",H18="月途中認定終了（転出）"),G18*Q18/B$9,IF(F18="月額契約",G18,G18*L18))), 0)</f>
        <v>0</v>
      </c>
      <c r="Y18" s="164" t="e">
        <f t="shared" ref="Y18:Y66" si="4">IF(OR(H18="なし",H18="月途中入園",H18="月途中退園"),37000,AA18)</f>
        <v>#VALUE!</v>
      </c>
      <c r="Z18" s="164" t="e">
        <f t="shared" ref="Z18:Z66" si="5">IF(OR(H18="なし",H18="月途中入園",H18="月途中退園"),42000,AB18)</f>
        <v>#VALUE!</v>
      </c>
      <c r="AA18" s="155" t="e">
        <f>ROUNDDOWN(IF(AND(内訳・提供証明書!D13="第2号",G18&gt;="37000"),G18,37000*Q18/$B$9),0)</f>
        <v>#VALUE!</v>
      </c>
      <c r="AB18" s="169" t="e">
        <f>ROUNDDOWN(IF(AND(内訳・提供証明書!D13="第3号",G18&gt;="42000"),G18,42000*Q18/$B$9),0)</f>
        <v>#VALUE!</v>
      </c>
    </row>
    <row r="19" spans="1:28" ht="19.5" thickBot="1">
      <c r="A19" s="70">
        <v>3</v>
      </c>
      <c r="B19" s="43"/>
      <c r="C19" s="82"/>
      <c r="D19" s="194"/>
      <c r="E19" s="43"/>
      <c r="F19" s="43"/>
      <c r="G19" s="195"/>
      <c r="H19" s="43"/>
      <c r="I19" s="196"/>
      <c r="J19" s="77"/>
      <c r="K19" s="77"/>
      <c r="L19" s="77"/>
      <c r="M19" s="78"/>
      <c r="N19" s="78"/>
      <c r="O19" s="198"/>
      <c r="P19" s="141" t="b">
        <f>IF(AND(H19="月途中認定開始（転入）",G19&gt;37000),G19,IF(AND(H19="月途中認定終了（転出）",G19&gt;37000),G19,IF(AND(内訳・提供証明書!D16="第2号",I$3="認可外保育施設"),S19,IF(AND(内訳・提供証明書!D16="第3号",I$3="認可外保育施設"),T19,IF(AND(内訳・提供証明書!D16="第2号",I$3&lt;&gt;"認可外保育施設"),V19,IF(AND(内訳・提供証明書!D16="第3号",I$3&lt;&gt;"認可外保育施設"),W19))))))</f>
        <v>0</v>
      </c>
      <c r="Q19" s="142" t="str">
        <f>IF(H19="なし",無償化名簿!$B$9,IF(OR(H19="月途中入園",H19="月途中認定開始",H19="月途中認定開始（転入）"),N19-M19+1,IF(OR(H19="月途中退園",H19="月途中認定終了",H19="月途中認定終了（転出）"),N19-M19+1,"")))</f>
        <v/>
      </c>
      <c r="R19" s="155" t="e">
        <f>IF(内訳・提供証明書!D16="第2号",Y19,Z19)</f>
        <v>#VALUE!</v>
      </c>
      <c r="S19" s="155">
        <f t="shared" si="0"/>
        <v>0</v>
      </c>
      <c r="T19" s="155">
        <f t="shared" si="1"/>
        <v>0</v>
      </c>
      <c r="U19" s="157">
        <f t="shared" si="2"/>
        <v>0</v>
      </c>
      <c r="V19" s="157">
        <f t="shared" ref="V19:V66" si="6">IF(G19&gt;=37000,G19,X19)</f>
        <v>0</v>
      </c>
      <c r="W19" s="155">
        <f t="shared" ref="W19:W66" si="7">IF(G19&gt;=42000,G19,X19)</f>
        <v>0</v>
      </c>
      <c r="X19" s="158">
        <f t="shared" si="3"/>
        <v>0</v>
      </c>
      <c r="Y19" s="164" t="e">
        <f t="shared" si="4"/>
        <v>#VALUE!</v>
      </c>
      <c r="Z19" s="164" t="e">
        <f t="shared" si="5"/>
        <v>#VALUE!</v>
      </c>
      <c r="AA19" s="155" t="e">
        <f>ROUNDDOWN(IF(AND(内訳・提供証明書!D16="第2号",G19&gt;="37000"),G19,37000*Q19/$B$9),0)</f>
        <v>#VALUE!</v>
      </c>
      <c r="AB19" s="169" t="e">
        <f>ROUNDDOWN(IF(AND(内訳・提供証明書!D16="第3号",G19&gt;="42000"),G19,42000*Q19/$B$9),0)</f>
        <v>#VALUE!</v>
      </c>
    </row>
    <row r="20" spans="1:28" ht="19.5" thickBot="1">
      <c r="A20" s="70">
        <v>4</v>
      </c>
      <c r="B20" s="43"/>
      <c r="C20" s="82"/>
      <c r="D20" s="194"/>
      <c r="E20" s="43"/>
      <c r="F20" s="43"/>
      <c r="G20" s="195"/>
      <c r="H20" s="43"/>
      <c r="I20" s="196"/>
      <c r="J20" s="77"/>
      <c r="K20" s="77"/>
      <c r="L20" s="77"/>
      <c r="M20" s="78"/>
      <c r="N20" s="78"/>
      <c r="O20" s="79"/>
      <c r="P20" s="141" t="b">
        <f>IF(AND(H20="月途中認定開始（転入）",G20&gt;37000),G20,IF(AND(H20="月途中認定終了（転出）",G20&gt;37000),G20,IF(AND(内訳・提供証明書!D19="第2号",I$3="認可外保育施設"),S20,IF(AND(内訳・提供証明書!D19="第3号",I$3="認可外保育施設"),T20,IF(AND(内訳・提供証明書!D19="第2号",I$3&lt;&gt;"認可外保育施設"),V20,IF(AND(内訳・提供証明書!D19="第3号",I$3&lt;&gt;"認可外保育施設"),W20))))))</f>
        <v>0</v>
      </c>
      <c r="Q20" s="142" t="str">
        <f>IF(H20="なし",無償化名簿!$B$9,IF(OR(H20="月途中入園",H20="月途中認定開始",H20="月途中認定開始（転入）"),N20-M20+1,IF(OR(H20="月途中退園",H20="月途中認定終了",H20="月途中認定終了（転出）"),N20-M20+1,"")))</f>
        <v/>
      </c>
      <c r="R20" s="155" t="e">
        <f>IF(内訳・提供証明書!D19="第2号",Y20,Z20)</f>
        <v>#VALUE!</v>
      </c>
      <c r="S20" s="155">
        <f t="shared" si="0"/>
        <v>0</v>
      </c>
      <c r="T20" s="155">
        <f t="shared" si="1"/>
        <v>0</v>
      </c>
      <c r="U20" s="157">
        <f t="shared" si="2"/>
        <v>0</v>
      </c>
      <c r="V20" s="157">
        <f t="shared" si="6"/>
        <v>0</v>
      </c>
      <c r="W20" s="155">
        <f t="shared" si="7"/>
        <v>0</v>
      </c>
      <c r="X20" s="158">
        <f t="shared" si="3"/>
        <v>0</v>
      </c>
      <c r="Y20" s="164" t="e">
        <f t="shared" si="4"/>
        <v>#VALUE!</v>
      </c>
      <c r="Z20" s="164" t="e">
        <f t="shared" si="5"/>
        <v>#VALUE!</v>
      </c>
      <c r="AA20" s="155" t="e">
        <f>ROUNDDOWN(IF(AND(内訳・提供証明書!D19="第2号",G20&gt;="37000"),G20,37000*Q20/$B$9),0)</f>
        <v>#VALUE!</v>
      </c>
      <c r="AB20" s="169" t="e">
        <f>ROUNDDOWN(IF(AND(内訳・提供証明書!D19="第3号",G20&gt;="42000"),G20,42000*Q20/$B$9),0)</f>
        <v>#VALUE!</v>
      </c>
    </row>
    <row r="21" spans="1:28" ht="19.5" thickBot="1">
      <c r="A21" s="70">
        <v>5</v>
      </c>
      <c r="B21" s="43"/>
      <c r="C21" s="82"/>
      <c r="D21" s="194"/>
      <c r="E21" s="43"/>
      <c r="F21" s="43"/>
      <c r="G21" s="195"/>
      <c r="H21" s="43"/>
      <c r="I21" s="196"/>
      <c r="J21" s="77"/>
      <c r="K21" s="77"/>
      <c r="L21" s="77"/>
      <c r="M21" s="78"/>
      <c r="N21" s="78"/>
      <c r="O21" s="79"/>
      <c r="P21" s="141" t="b">
        <f>IF(AND(H21="月途中認定開始（転入）",G21&gt;37000),G21,IF(AND(H21="月途中認定終了（転出）",G21&gt;37000),G21,IF(AND(内訳・提供証明書!D22="第2号",I$3="認可外保育施設"),S21,IF(AND(内訳・提供証明書!D22="第3号",I$3="認可外保育施設"),T21,IF(AND(内訳・提供証明書!D22="第2号",I$3&lt;&gt;"認可外保育施設"),V21,IF(AND(内訳・提供証明書!D22="第3号",I$3&lt;&gt;"認可外保育施設"),W21))))))</f>
        <v>0</v>
      </c>
      <c r="Q21" s="142" t="str">
        <f>IF(H21="なし",無償化名簿!$B$9,IF(OR(H21="月途中入園",H21="月途中認定開始",H21="月途中認定開始（転入）"),N21-M21+1,IF(OR(H21="月途中退園",H21="月途中認定終了",H21="月途中認定終了（転出）"),N21-M21+1,"")))</f>
        <v/>
      </c>
      <c r="R21" s="155" t="e">
        <f>IF(内訳・提供証明書!D22="第2号",Y21,Z21)</f>
        <v>#VALUE!</v>
      </c>
      <c r="S21" s="155">
        <f t="shared" si="0"/>
        <v>0</v>
      </c>
      <c r="T21" s="155">
        <f t="shared" si="1"/>
        <v>0</v>
      </c>
      <c r="U21" s="157">
        <f t="shared" si="2"/>
        <v>0</v>
      </c>
      <c r="V21" s="157">
        <f t="shared" si="6"/>
        <v>0</v>
      </c>
      <c r="W21" s="155">
        <f t="shared" si="7"/>
        <v>0</v>
      </c>
      <c r="X21" s="158">
        <f t="shared" si="3"/>
        <v>0</v>
      </c>
      <c r="Y21" s="164" t="e">
        <f t="shared" si="4"/>
        <v>#VALUE!</v>
      </c>
      <c r="Z21" s="164" t="e">
        <f t="shared" si="5"/>
        <v>#VALUE!</v>
      </c>
      <c r="AA21" s="155" t="e">
        <f>ROUNDDOWN(IF(AND(内訳・提供証明書!D22="第2号",G21&gt;="37000"),G21,37000*Q21/$B$9),0)</f>
        <v>#VALUE!</v>
      </c>
      <c r="AB21" s="169" t="e">
        <f>ROUNDDOWN(IF(AND(内訳・提供証明書!D22="第3号",G21&gt;="42000"),G21,42000*Q21/$B$9),0)</f>
        <v>#VALUE!</v>
      </c>
    </row>
    <row r="22" spans="1:28" ht="19.5" thickBot="1">
      <c r="A22" s="70">
        <v>6</v>
      </c>
      <c r="B22" s="43"/>
      <c r="C22" s="82"/>
      <c r="D22" s="194"/>
      <c r="E22" s="43"/>
      <c r="F22" s="43"/>
      <c r="G22" s="195"/>
      <c r="H22" s="43"/>
      <c r="I22" s="196"/>
      <c r="J22" s="77"/>
      <c r="K22" s="77"/>
      <c r="L22" s="77"/>
      <c r="M22" s="78"/>
      <c r="N22" s="78"/>
      <c r="O22" s="79"/>
      <c r="P22" s="141" t="b">
        <f>IF(AND(H22="月途中認定開始（転入）",G22&gt;37000),G22,IF(AND(H22="月途中認定終了（転出）",G22&gt;37000),G22,IF(AND(内訳・提供証明書!D25="第2号",I$3="認可外保育施設"),S22,IF(AND(内訳・提供証明書!D25="第3号",I$3="認可外保育施設"),T22,IF(AND(内訳・提供証明書!D25="第2号",I$3&lt;&gt;"認可外保育施設"),V22,IF(AND(内訳・提供証明書!D25="第3号",I$3&lt;&gt;"認可外保育施設"),W22))))))</f>
        <v>0</v>
      </c>
      <c r="Q22" s="142" t="str">
        <f>IF(H22="なし",無償化名簿!$B$9,IF(OR(H22="月途中入園",H22="月途中認定開始",H22="月途中認定開始（転入）"),N22-M22+1,IF(OR(H22="月途中退園",H22="月途中認定終了",H22="月途中認定終了（転出）"),N22-M22+1,"")))</f>
        <v/>
      </c>
      <c r="R22" s="155" t="e">
        <f>IF(内訳・提供証明書!D25="第2号",Y22,Z22)</f>
        <v>#VALUE!</v>
      </c>
      <c r="S22" s="155">
        <f t="shared" si="0"/>
        <v>0</v>
      </c>
      <c r="T22" s="155">
        <f t="shared" si="1"/>
        <v>0</v>
      </c>
      <c r="U22" s="157">
        <f t="shared" si="2"/>
        <v>0</v>
      </c>
      <c r="V22" s="157">
        <f t="shared" si="6"/>
        <v>0</v>
      </c>
      <c r="W22" s="155">
        <f t="shared" si="7"/>
        <v>0</v>
      </c>
      <c r="X22" s="158">
        <f t="shared" si="3"/>
        <v>0</v>
      </c>
      <c r="Y22" s="164" t="e">
        <f t="shared" si="4"/>
        <v>#VALUE!</v>
      </c>
      <c r="Z22" s="164" t="e">
        <f t="shared" si="5"/>
        <v>#VALUE!</v>
      </c>
      <c r="AA22" s="155" t="e">
        <f>ROUNDDOWN(IF(AND(内訳・提供証明書!D25="第2号",G22&gt;="37000"),G22,37000*Q22/$B$9),0)</f>
        <v>#VALUE!</v>
      </c>
      <c r="AB22" s="169" t="e">
        <f>ROUNDDOWN(IF(AND(内訳・提供証明書!D25="第3号",G22&gt;="42000"),G22,42000*Q22/$B$9),0)</f>
        <v>#VALUE!</v>
      </c>
    </row>
    <row r="23" spans="1:28" ht="19.5" thickBot="1">
      <c r="A23" s="70">
        <v>7</v>
      </c>
      <c r="B23" s="43"/>
      <c r="C23" s="82"/>
      <c r="D23" s="194"/>
      <c r="E23" s="43"/>
      <c r="F23" s="43"/>
      <c r="G23" s="195"/>
      <c r="H23" s="43"/>
      <c r="I23" s="196"/>
      <c r="J23" s="77"/>
      <c r="K23" s="77"/>
      <c r="L23" s="77"/>
      <c r="M23" s="78"/>
      <c r="N23" s="78"/>
      <c r="O23" s="79"/>
      <c r="P23" s="141" t="b">
        <f>IF(AND(H23="月途中認定開始（転入）",G23&gt;37000),G23,IF(AND(H23="月途中認定終了（転出）",G23&gt;37000),G23,IF(AND(内訳・提供証明書!D28="第2号",I$3="認可外保育施設"),S23,IF(AND(内訳・提供証明書!D28="第3号",I$3="認可外保育施設"),T23,IF(AND(内訳・提供証明書!D28="第2号",I$3&lt;&gt;"認可外保育施設"),V23,IF(AND(内訳・提供証明書!D28="第3号",I$3&lt;&gt;"認可外保育施設"),W23))))))</f>
        <v>0</v>
      </c>
      <c r="Q23" s="142" t="str">
        <f>IF(H23="なし",無償化名簿!$B$9,IF(OR(H23="月途中入園",H23="月途中認定開始",H23="月途中認定開始（転入）"),N23-M23+1,IF(OR(H23="月途中退園",H23="月途中認定終了",H23="月途中認定終了（転出）"),N23-M23+1,"")))</f>
        <v/>
      </c>
      <c r="R23" s="155" t="e">
        <f>IF(内訳・提供証明書!D28="第2号",Y23,Z23)</f>
        <v>#VALUE!</v>
      </c>
      <c r="S23" s="155">
        <f t="shared" si="0"/>
        <v>0</v>
      </c>
      <c r="T23" s="155">
        <f t="shared" si="1"/>
        <v>0</v>
      </c>
      <c r="U23" s="157">
        <f t="shared" si="2"/>
        <v>0</v>
      </c>
      <c r="V23" s="157">
        <f t="shared" si="6"/>
        <v>0</v>
      </c>
      <c r="W23" s="155">
        <f t="shared" si="7"/>
        <v>0</v>
      </c>
      <c r="X23" s="158">
        <f t="shared" si="3"/>
        <v>0</v>
      </c>
      <c r="Y23" s="164" t="e">
        <f t="shared" si="4"/>
        <v>#VALUE!</v>
      </c>
      <c r="Z23" s="164" t="e">
        <f t="shared" si="5"/>
        <v>#VALUE!</v>
      </c>
      <c r="AA23" s="155" t="e">
        <f>ROUNDDOWN(IF(AND(内訳・提供証明書!D28="第2号",G23&gt;="37000"),G23,37000*Q23/$B$9),0)</f>
        <v>#VALUE!</v>
      </c>
      <c r="AB23" s="169" t="e">
        <f>ROUNDDOWN(IF(AND(内訳・提供証明書!D28="第3号",G23&gt;="42000"),G23,42000*Q23/$B$9),0)</f>
        <v>#VALUE!</v>
      </c>
    </row>
    <row r="24" spans="1:28" ht="19.5" thickBot="1">
      <c r="A24" s="70">
        <v>8</v>
      </c>
      <c r="B24" s="43"/>
      <c r="C24" s="82"/>
      <c r="D24" s="194"/>
      <c r="E24" s="43"/>
      <c r="F24" s="43"/>
      <c r="G24" s="195"/>
      <c r="H24" s="43"/>
      <c r="I24" s="196"/>
      <c r="J24" s="77"/>
      <c r="K24" s="77"/>
      <c r="L24" s="77"/>
      <c r="M24" s="78"/>
      <c r="N24" s="78"/>
      <c r="O24" s="79"/>
      <c r="P24" s="141" t="b">
        <f>IF(AND(H24="月途中認定開始（転入）",G24&gt;37000),G24,IF(AND(H24="月途中認定終了（転出）",G24&gt;37000),G24,IF(AND(内訳・提供証明書!D31="第2号",I$3="認可外保育施設"),S24,IF(AND(内訳・提供証明書!D31="第3号",I$3="認可外保育施設"),T24,IF(AND(内訳・提供証明書!D31="第2号",I$3&lt;&gt;"認可外保育施設"),V24,IF(AND(内訳・提供証明書!D31="第3号",I$3&lt;&gt;"認可外保育施設"),W24))))))</f>
        <v>0</v>
      </c>
      <c r="Q24" s="142" t="str">
        <f>IF(H24="なし",無償化名簿!$B$9,IF(OR(H24="月途中入園",H24="月途中認定開始",H24="月途中認定開始（転入）"),N24-M24+1,IF(OR(H24="月途中退園",H24="月途中認定終了",H24="月途中認定終了（転出）"),N24-M24+1,"")))</f>
        <v/>
      </c>
      <c r="R24" s="155" t="e">
        <f>IF(内訳・提供証明書!D31="第2号",Y24,Z24)</f>
        <v>#VALUE!</v>
      </c>
      <c r="S24" s="155">
        <f t="shared" si="0"/>
        <v>0</v>
      </c>
      <c r="T24" s="155">
        <f t="shared" si="1"/>
        <v>0</v>
      </c>
      <c r="U24" s="157">
        <f t="shared" si="2"/>
        <v>0</v>
      </c>
      <c r="V24" s="157">
        <f t="shared" si="6"/>
        <v>0</v>
      </c>
      <c r="W24" s="155">
        <f t="shared" si="7"/>
        <v>0</v>
      </c>
      <c r="X24" s="158">
        <f t="shared" si="3"/>
        <v>0</v>
      </c>
      <c r="Y24" s="164" t="e">
        <f t="shared" si="4"/>
        <v>#VALUE!</v>
      </c>
      <c r="Z24" s="164" t="e">
        <f t="shared" si="5"/>
        <v>#VALUE!</v>
      </c>
      <c r="AA24" s="155" t="e">
        <f>ROUNDDOWN(IF(AND(内訳・提供証明書!D31="第2号",G24&gt;="37000"),G24,37000*Q24/$B$9),0)</f>
        <v>#VALUE!</v>
      </c>
      <c r="AB24" s="169" t="e">
        <f>ROUNDDOWN(IF(AND(内訳・提供証明書!D31="第3号",G24&gt;="42000"),G24,42000*Q24/$B$9),0)</f>
        <v>#VALUE!</v>
      </c>
    </row>
    <row r="25" spans="1:28" ht="19.5" thickBot="1">
      <c r="A25" s="70">
        <v>9</v>
      </c>
      <c r="B25" s="43"/>
      <c r="C25" s="82"/>
      <c r="D25" s="194"/>
      <c r="E25" s="43"/>
      <c r="F25" s="43"/>
      <c r="G25" s="195"/>
      <c r="H25" s="43"/>
      <c r="I25" s="196"/>
      <c r="J25" s="77"/>
      <c r="K25" s="77"/>
      <c r="L25" s="77"/>
      <c r="M25" s="78"/>
      <c r="N25" s="78"/>
      <c r="O25" s="79"/>
      <c r="P25" s="141" t="b">
        <f>IF(AND(H25="月途中認定開始（転入）",G25&gt;37000),G25,IF(AND(H25="月途中認定終了（転出）",G25&gt;37000),G25,IF(AND(内訳・提供証明書!D34="第2号",I$3="認可外保育施設"),S25,IF(AND(内訳・提供証明書!D34="第3号",I$3="認可外保育施設"),T25,IF(AND(内訳・提供証明書!D34="第2号",I$3&lt;&gt;"認可外保育施設"),V25,IF(AND(内訳・提供証明書!D34="第3号",I$3&lt;&gt;"認可外保育施設"),W25))))))</f>
        <v>0</v>
      </c>
      <c r="Q25" s="142" t="str">
        <f>IF(H25="なし",無償化名簿!$B$9,IF(OR(H25="月途中入園",H25="月途中認定開始",H25="月途中認定開始（転入）"),N25-M25+1,IF(OR(H25="月途中退園",H25="月途中認定終了",H25="月途中認定終了（転出）"),N25-M25+1,"")))</f>
        <v/>
      </c>
      <c r="R25" s="155" t="e">
        <f>IF(内訳・提供証明書!D34="第2号",Y25,Z25)</f>
        <v>#VALUE!</v>
      </c>
      <c r="S25" s="155">
        <f t="shared" si="0"/>
        <v>0</v>
      </c>
      <c r="T25" s="155">
        <f t="shared" si="1"/>
        <v>0</v>
      </c>
      <c r="U25" s="157">
        <f t="shared" si="2"/>
        <v>0</v>
      </c>
      <c r="V25" s="157">
        <f t="shared" si="6"/>
        <v>0</v>
      </c>
      <c r="W25" s="155">
        <f t="shared" si="7"/>
        <v>0</v>
      </c>
      <c r="X25" s="158">
        <f t="shared" si="3"/>
        <v>0</v>
      </c>
      <c r="Y25" s="164" t="e">
        <f t="shared" si="4"/>
        <v>#VALUE!</v>
      </c>
      <c r="Z25" s="164" t="e">
        <f t="shared" si="5"/>
        <v>#VALUE!</v>
      </c>
      <c r="AA25" s="155" t="e">
        <f>ROUNDDOWN(IF(AND(内訳・提供証明書!D34="第2号",G25&gt;="37000"),G25,37000*Q25/$B$9),0)</f>
        <v>#VALUE!</v>
      </c>
      <c r="AB25" s="169" t="e">
        <f>ROUNDDOWN(IF(AND(内訳・提供証明書!D34="第3号",G25&gt;="42000"),G25,42000*Q25/$B$9),0)</f>
        <v>#VALUE!</v>
      </c>
    </row>
    <row r="26" spans="1:28" ht="19.5" thickBot="1">
      <c r="A26" s="70">
        <v>10</v>
      </c>
      <c r="B26" s="43"/>
      <c r="C26" s="82"/>
      <c r="D26" s="194"/>
      <c r="E26" s="43"/>
      <c r="F26" s="43"/>
      <c r="G26" s="195"/>
      <c r="H26" s="43"/>
      <c r="I26" s="196"/>
      <c r="J26" s="77"/>
      <c r="K26" s="77"/>
      <c r="L26" s="77"/>
      <c r="M26" s="78"/>
      <c r="N26" s="78"/>
      <c r="O26" s="79"/>
      <c r="P26" s="141" t="b">
        <f>IF(AND(H26="月途中認定開始（転入）",G26&gt;37000),G26,IF(AND(H26="月途中認定終了（転出）",G26&gt;37000),G26,IF(AND(内訳・提供証明書!D37="第2号",I$3="認可外保育施設"),S26,IF(AND(内訳・提供証明書!D37="第3号",I$3="認可外保育施設"),T26,IF(AND(内訳・提供証明書!D37="第2号",I$3&lt;&gt;"認可外保育施設"),V26,IF(AND(内訳・提供証明書!D37="第3号",I$3&lt;&gt;"認可外保育施設"),W26))))))</f>
        <v>0</v>
      </c>
      <c r="Q26" s="142" t="str">
        <f>IF(H26="なし",無償化名簿!$B$9,IF(OR(H26="月途中入園",H26="月途中認定開始",H26="月途中認定開始（転入）"),N26-M26+1,IF(OR(H26="月途中退園",H26="月途中認定終了",H26="月途中認定終了（転出）"),N26-M26+1,"")))</f>
        <v/>
      </c>
      <c r="R26" s="155" t="e">
        <f>IF(内訳・提供証明書!D37="第2号",Y26,Z26)</f>
        <v>#VALUE!</v>
      </c>
      <c r="S26" s="155">
        <f t="shared" si="0"/>
        <v>0</v>
      </c>
      <c r="T26" s="155">
        <f t="shared" si="1"/>
        <v>0</v>
      </c>
      <c r="U26" s="157">
        <f t="shared" si="2"/>
        <v>0</v>
      </c>
      <c r="V26" s="157">
        <f t="shared" si="6"/>
        <v>0</v>
      </c>
      <c r="W26" s="155">
        <f t="shared" si="7"/>
        <v>0</v>
      </c>
      <c r="X26" s="158">
        <f t="shared" si="3"/>
        <v>0</v>
      </c>
      <c r="Y26" s="164" t="e">
        <f t="shared" si="4"/>
        <v>#VALUE!</v>
      </c>
      <c r="Z26" s="164" t="e">
        <f t="shared" si="5"/>
        <v>#VALUE!</v>
      </c>
      <c r="AA26" s="155" t="e">
        <f>ROUNDDOWN(IF(AND(内訳・提供証明書!D37="第2号",G26&gt;="37000"),G26,37000*Q26/$B$9),0)</f>
        <v>#VALUE!</v>
      </c>
      <c r="AB26" s="169" t="e">
        <f>ROUNDDOWN(IF(AND(内訳・提供証明書!D37="第3号",G26&gt;="42000"),G26,42000*Q26/$B$9),0)</f>
        <v>#VALUE!</v>
      </c>
    </row>
    <row r="27" spans="1:28" ht="19.5" thickBot="1">
      <c r="A27" s="70">
        <v>11</v>
      </c>
      <c r="B27" s="43"/>
      <c r="C27" s="82"/>
      <c r="D27" s="194"/>
      <c r="E27" s="43"/>
      <c r="F27" s="43"/>
      <c r="G27" s="195"/>
      <c r="H27" s="43"/>
      <c r="I27" s="196"/>
      <c r="J27" s="77"/>
      <c r="K27" s="77"/>
      <c r="L27" s="77"/>
      <c r="M27" s="78"/>
      <c r="N27" s="78"/>
      <c r="O27" s="79"/>
      <c r="P27" s="141" t="b">
        <f>IF(AND(H27="月途中認定開始（転入）",G27&gt;37000),G27,IF(AND(H27="月途中認定終了（転出）",G27&gt;37000),G27,IF(AND(内訳・提供証明書!D40="第2号",I$3="認可外保育施設"),S27,IF(AND(内訳・提供証明書!D40="第3号",I$3="認可外保育施設"),T27,IF(AND(内訳・提供証明書!D40="第2号",I$3&lt;&gt;"認可外保育施設"),V27,IF(AND(内訳・提供証明書!D40="第3号",I$3&lt;&gt;"認可外保育施設"),W27))))))</f>
        <v>0</v>
      </c>
      <c r="Q27" s="142" t="str">
        <f>IF(H27="なし",無償化名簿!$B$9,IF(OR(H27="月途中入園",H27="月途中認定開始",H27="月途中認定開始（転入）"),N27-M27+1,IF(OR(H27="月途中退園",H27="月途中認定終了",H27="月途中認定終了（転出）"),N27-M27+1,"")))</f>
        <v/>
      </c>
      <c r="R27" s="155" t="e">
        <f>IF(内訳・提供証明書!D40="第2号",Y27,Z27)</f>
        <v>#VALUE!</v>
      </c>
      <c r="S27" s="155">
        <f t="shared" si="0"/>
        <v>0</v>
      </c>
      <c r="T27" s="155">
        <f t="shared" si="1"/>
        <v>0</v>
      </c>
      <c r="U27" s="157">
        <f t="shared" si="2"/>
        <v>0</v>
      </c>
      <c r="V27" s="157">
        <f t="shared" si="6"/>
        <v>0</v>
      </c>
      <c r="W27" s="155">
        <f t="shared" si="7"/>
        <v>0</v>
      </c>
      <c r="X27" s="158">
        <f t="shared" si="3"/>
        <v>0</v>
      </c>
      <c r="Y27" s="164" t="e">
        <f t="shared" si="4"/>
        <v>#VALUE!</v>
      </c>
      <c r="Z27" s="164" t="e">
        <f t="shared" si="5"/>
        <v>#VALUE!</v>
      </c>
      <c r="AA27" s="155" t="e">
        <f>ROUNDDOWN(IF(AND(内訳・提供証明書!D40="第2号",G27&gt;="37000"),G27,37000*Q27/$B$9),0)</f>
        <v>#VALUE!</v>
      </c>
      <c r="AB27" s="169" t="e">
        <f>ROUNDDOWN(IF(AND(内訳・提供証明書!D40="第3号",G27&gt;="42000"),G27,42000*Q27/$B$9),0)</f>
        <v>#VALUE!</v>
      </c>
    </row>
    <row r="28" spans="1:28" ht="19.5" thickBot="1">
      <c r="A28" s="70">
        <v>12</v>
      </c>
      <c r="B28" s="43"/>
      <c r="C28" s="82"/>
      <c r="D28" s="194"/>
      <c r="E28" s="43"/>
      <c r="F28" s="43"/>
      <c r="G28" s="195"/>
      <c r="H28" s="43"/>
      <c r="I28" s="196"/>
      <c r="J28" s="77"/>
      <c r="K28" s="77"/>
      <c r="L28" s="77"/>
      <c r="M28" s="78"/>
      <c r="N28" s="78"/>
      <c r="O28" s="79"/>
      <c r="P28" s="141" t="b">
        <f>IF(AND(H28="月途中認定開始（転入）",G28&gt;37000),G28,IF(AND(H28="月途中認定終了（転出）",G28&gt;37000),G28,IF(AND(内訳・提供証明書!D43="第2号",I$3="認可外保育施設"),S28,IF(AND(内訳・提供証明書!D43="第3号",I$3="認可外保育施設"),T28,IF(AND(内訳・提供証明書!D43="第2号",I$3&lt;&gt;"認可外保育施設"),V28,IF(AND(内訳・提供証明書!D43="第3号",I$3&lt;&gt;"認可外保育施設"),W28))))))</f>
        <v>0</v>
      </c>
      <c r="Q28" s="142" t="str">
        <f>IF(H28="なし",無償化名簿!$B$9,IF(OR(H28="月途中入園",H28="月途中認定開始",H28="月途中認定開始（転入）"),N28-M28+1,IF(OR(H28="月途中退園",H28="月途中認定終了",H28="月途中認定終了（転出）"),N28-M28+1,"")))</f>
        <v/>
      </c>
      <c r="R28" s="155" t="e">
        <f>IF(内訳・提供証明書!D43="第2号",Y28,Z28)</f>
        <v>#VALUE!</v>
      </c>
      <c r="S28" s="155">
        <f t="shared" si="0"/>
        <v>0</v>
      </c>
      <c r="T28" s="155">
        <f t="shared" si="1"/>
        <v>0</v>
      </c>
      <c r="U28" s="157">
        <f t="shared" si="2"/>
        <v>0</v>
      </c>
      <c r="V28" s="157">
        <f t="shared" si="6"/>
        <v>0</v>
      </c>
      <c r="W28" s="155">
        <f t="shared" si="7"/>
        <v>0</v>
      </c>
      <c r="X28" s="158">
        <f t="shared" si="3"/>
        <v>0</v>
      </c>
      <c r="Y28" s="164" t="e">
        <f t="shared" si="4"/>
        <v>#VALUE!</v>
      </c>
      <c r="Z28" s="164" t="e">
        <f t="shared" si="5"/>
        <v>#VALUE!</v>
      </c>
      <c r="AA28" s="155" t="e">
        <f>ROUNDDOWN(IF(AND(内訳・提供証明書!D43="第2号",G28&gt;="37000"),G28,37000*Q28/$B$9),0)</f>
        <v>#VALUE!</v>
      </c>
      <c r="AB28" s="169" t="e">
        <f>ROUNDDOWN(IF(AND(内訳・提供証明書!D43="第3号",G28&gt;="42000"),G28,42000*Q28/$B$9),0)</f>
        <v>#VALUE!</v>
      </c>
    </row>
    <row r="29" spans="1:28" ht="19.5" thickBot="1">
      <c r="A29" s="70">
        <v>13</v>
      </c>
      <c r="B29" s="43"/>
      <c r="C29" s="82"/>
      <c r="D29" s="194"/>
      <c r="E29" s="43"/>
      <c r="F29" s="43"/>
      <c r="G29" s="195"/>
      <c r="H29" s="43"/>
      <c r="I29" s="196"/>
      <c r="J29" s="77"/>
      <c r="K29" s="77"/>
      <c r="L29" s="77"/>
      <c r="M29" s="78"/>
      <c r="N29" s="78"/>
      <c r="O29" s="79"/>
      <c r="P29" s="141" t="b">
        <f>IF(AND(H29="月途中認定開始（転入）",G29&gt;37000),G29,IF(AND(H29="月途中認定終了（転出）",G29&gt;37000),G29,IF(AND(内訳・提供証明書!D46="第2号",I$3="認可外保育施設"),S29,IF(AND(内訳・提供証明書!D46="第3号",I$3="認可外保育施設"),T29,IF(AND(内訳・提供証明書!D46="第2号",I$3&lt;&gt;"認可外保育施設"),V29,IF(AND(内訳・提供証明書!D46="第3号",I$3&lt;&gt;"認可外保育施設"),W29))))))</f>
        <v>0</v>
      </c>
      <c r="Q29" s="142" t="str">
        <f>IF(H29="なし",無償化名簿!$B$9,IF(OR(H29="月途中入園",H29="月途中認定開始",H29="月途中認定開始（転入）"),N29-M29+1,IF(OR(H29="月途中退園",H29="月途中認定終了",H29="月途中認定終了（転出）"),N29-M29+1,"")))</f>
        <v/>
      </c>
      <c r="R29" s="155" t="e">
        <f>IF(内訳・提供証明書!D46="第2号",Y29,Z29)</f>
        <v>#VALUE!</v>
      </c>
      <c r="S29" s="155">
        <f t="shared" si="0"/>
        <v>0</v>
      </c>
      <c r="T29" s="155">
        <f t="shared" si="1"/>
        <v>0</v>
      </c>
      <c r="U29" s="157">
        <f t="shared" si="2"/>
        <v>0</v>
      </c>
      <c r="V29" s="157">
        <f t="shared" si="6"/>
        <v>0</v>
      </c>
      <c r="W29" s="155">
        <f t="shared" si="7"/>
        <v>0</v>
      </c>
      <c r="X29" s="158">
        <f t="shared" si="3"/>
        <v>0</v>
      </c>
      <c r="Y29" s="164" t="e">
        <f t="shared" si="4"/>
        <v>#VALUE!</v>
      </c>
      <c r="Z29" s="164" t="e">
        <f t="shared" si="5"/>
        <v>#VALUE!</v>
      </c>
      <c r="AA29" s="155" t="e">
        <f>ROUNDDOWN(IF(AND(内訳・提供証明書!D46="第2号",G29&gt;="37000"),G29,37000*Q29/$B$9),0)</f>
        <v>#VALUE!</v>
      </c>
      <c r="AB29" s="169" t="e">
        <f>ROUNDDOWN(IF(AND(内訳・提供証明書!D46="第3号",G29&gt;="42000"),G29,42000*Q29/$B$9),0)</f>
        <v>#VALUE!</v>
      </c>
    </row>
    <row r="30" spans="1:28" ht="19.5" thickBot="1">
      <c r="A30" s="70">
        <v>14</v>
      </c>
      <c r="B30" s="43"/>
      <c r="C30" s="82"/>
      <c r="D30" s="194"/>
      <c r="E30" s="43"/>
      <c r="F30" s="43"/>
      <c r="G30" s="195"/>
      <c r="H30" s="43"/>
      <c r="I30" s="196"/>
      <c r="J30" s="77"/>
      <c r="K30" s="77"/>
      <c r="L30" s="77"/>
      <c r="M30" s="78"/>
      <c r="N30" s="78"/>
      <c r="O30" s="79"/>
      <c r="P30" s="141" t="b">
        <f>IF(AND(H30="月途中認定開始（転入）",G30&gt;37000),G30,IF(AND(H30="月途中認定終了（転出）",G30&gt;37000),G30,IF(AND(内訳・提供証明書!D49="第2号",I$3="認可外保育施設"),S30,IF(AND(内訳・提供証明書!D49="第3号",I$3="認可外保育施設"),T30,IF(AND(内訳・提供証明書!D49="第2号",I$3&lt;&gt;"認可外保育施設"),V30,IF(AND(内訳・提供証明書!D49="第3号",I$3&lt;&gt;"認可外保育施設"),W30))))))</f>
        <v>0</v>
      </c>
      <c r="Q30" s="142" t="str">
        <f>IF(H30="なし",無償化名簿!$B$9,IF(OR(H30="月途中入園",H30="月途中認定開始",H30="月途中認定開始（転入）"),N30-M30+1,IF(OR(H30="月途中退園",H30="月途中認定終了",H30="月途中認定終了（転出）"),N30-M30+1,"")))</f>
        <v/>
      </c>
      <c r="R30" s="155" t="e">
        <f>IF(内訳・提供証明書!D49="第2号",Y30,Z30)</f>
        <v>#VALUE!</v>
      </c>
      <c r="S30" s="155">
        <f t="shared" si="0"/>
        <v>0</v>
      </c>
      <c r="T30" s="155">
        <f t="shared" si="1"/>
        <v>0</v>
      </c>
      <c r="U30" s="157">
        <f t="shared" si="2"/>
        <v>0</v>
      </c>
      <c r="V30" s="157">
        <f t="shared" si="6"/>
        <v>0</v>
      </c>
      <c r="W30" s="155">
        <f t="shared" si="7"/>
        <v>0</v>
      </c>
      <c r="X30" s="158">
        <f t="shared" si="3"/>
        <v>0</v>
      </c>
      <c r="Y30" s="164" t="e">
        <f t="shared" si="4"/>
        <v>#VALUE!</v>
      </c>
      <c r="Z30" s="164" t="e">
        <f t="shared" si="5"/>
        <v>#VALUE!</v>
      </c>
      <c r="AA30" s="155" t="e">
        <f>ROUNDDOWN(IF(AND(内訳・提供証明書!D49="第2号",G30&gt;="37000"),G30,37000*Q30/$B$9),0)</f>
        <v>#VALUE!</v>
      </c>
      <c r="AB30" s="169" t="e">
        <f>ROUNDDOWN(IF(AND(内訳・提供証明書!D49="第3号",G30&gt;="42000"),G30,42000*Q30/$B$9),0)</f>
        <v>#VALUE!</v>
      </c>
    </row>
    <row r="31" spans="1:28" ht="19.5" thickBot="1">
      <c r="A31" s="70">
        <v>15</v>
      </c>
      <c r="B31" s="43"/>
      <c r="C31" s="82"/>
      <c r="D31" s="194"/>
      <c r="E31" s="43"/>
      <c r="F31" s="43"/>
      <c r="G31" s="195"/>
      <c r="H31" s="43"/>
      <c r="I31" s="196"/>
      <c r="J31" s="77"/>
      <c r="K31" s="77"/>
      <c r="L31" s="77"/>
      <c r="M31" s="78"/>
      <c r="N31" s="78"/>
      <c r="O31" s="79"/>
      <c r="P31" s="141" t="b">
        <f>IF(AND(H31="月途中認定開始（転入）",G31&gt;37000),G31,IF(AND(H31="月途中認定終了（転出）",G31&gt;37000),G31,IF(AND(内訳・提供証明書!D52="第2号",I$3="認可外保育施設"),S31,IF(AND(内訳・提供証明書!D52="第3号",I$3="認可外保育施設"),T31,IF(AND(内訳・提供証明書!D52="第2号",I$3&lt;&gt;"認可外保育施設"),V31,IF(AND(内訳・提供証明書!D52="第3号",I$3&lt;&gt;"認可外保育施設"),W31))))))</f>
        <v>0</v>
      </c>
      <c r="Q31" s="142" t="str">
        <f>IF(H31="なし",無償化名簿!$B$9,IF(OR(H31="月途中入園",H31="月途中認定開始",H31="月途中認定開始（転入）"),N31-M31+1,IF(OR(H31="月途中退園",H31="月途中認定終了",H31="月途中認定終了（転出）"),N31-M31+1,"")))</f>
        <v/>
      </c>
      <c r="R31" s="155" t="e">
        <f>IF(内訳・提供証明書!D52="第2号",Y31,Z31)</f>
        <v>#VALUE!</v>
      </c>
      <c r="S31" s="155">
        <f t="shared" si="0"/>
        <v>0</v>
      </c>
      <c r="T31" s="155">
        <f t="shared" si="1"/>
        <v>0</v>
      </c>
      <c r="U31" s="157">
        <f t="shared" si="2"/>
        <v>0</v>
      </c>
      <c r="V31" s="157">
        <f t="shared" si="6"/>
        <v>0</v>
      </c>
      <c r="W31" s="155">
        <f t="shared" si="7"/>
        <v>0</v>
      </c>
      <c r="X31" s="158">
        <f t="shared" si="3"/>
        <v>0</v>
      </c>
      <c r="Y31" s="164" t="e">
        <f t="shared" si="4"/>
        <v>#VALUE!</v>
      </c>
      <c r="Z31" s="164" t="e">
        <f t="shared" si="5"/>
        <v>#VALUE!</v>
      </c>
      <c r="AA31" s="155" t="e">
        <f>ROUNDDOWN(IF(AND(内訳・提供証明書!D52="第2号",G31&gt;="37000"),G31,37000*Q31/$B$9),0)</f>
        <v>#VALUE!</v>
      </c>
      <c r="AB31" s="169" t="e">
        <f>ROUNDDOWN(IF(AND(内訳・提供証明書!D52="第3号",G31&gt;="42000"),G31,42000*Q31/$B$9),0)</f>
        <v>#VALUE!</v>
      </c>
    </row>
    <row r="32" spans="1:28" ht="19.5" thickBot="1">
      <c r="A32" s="70">
        <v>16</v>
      </c>
      <c r="B32" s="43"/>
      <c r="C32" s="82"/>
      <c r="D32" s="194"/>
      <c r="E32" s="43"/>
      <c r="F32" s="43"/>
      <c r="G32" s="195"/>
      <c r="H32" s="43"/>
      <c r="I32" s="196"/>
      <c r="J32" s="77"/>
      <c r="K32" s="77"/>
      <c r="L32" s="77"/>
      <c r="M32" s="78"/>
      <c r="N32" s="78"/>
      <c r="O32" s="79"/>
      <c r="P32" s="141" t="b">
        <f>IF(AND(H32="月途中認定開始（転入）",G32&gt;37000),G32,IF(AND(H32="月途中認定終了（転出）",G32&gt;37000),G32,IF(AND(内訳・提供証明書!D55="第2号",I$3="認可外保育施設"),S32,IF(AND(内訳・提供証明書!D55="第3号",I$3="認可外保育施設"),T32,IF(AND(内訳・提供証明書!D55="第2号",I$3&lt;&gt;"認可外保育施設"),V32,IF(AND(内訳・提供証明書!D55="第3号",I$3&lt;&gt;"認可外保育施設"),W32))))))</f>
        <v>0</v>
      </c>
      <c r="Q32" s="142" t="str">
        <f>IF(H32="なし",無償化名簿!$B$9,IF(OR(H32="月途中入園",H32="月途中認定開始",H32="月途中認定開始（転入）"),N32-M32+1,IF(OR(H32="月途中退園",H32="月途中認定終了",H32="月途中認定終了（転出）"),N32-M32+1,"")))</f>
        <v/>
      </c>
      <c r="R32" s="155" t="e">
        <f>IF(内訳・提供証明書!D55="第2号",Y32,Z32)</f>
        <v>#VALUE!</v>
      </c>
      <c r="S32" s="155">
        <f t="shared" si="0"/>
        <v>0</v>
      </c>
      <c r="T32" s="155">
        <f t="shared" si="1"/>
        <v>0</v>
      </c>
      <c r="U32" s="157">
        <f t="shared" si="2"/>
        <v>0</v>
      </c>
      <c r="V32" s="157">
        <f t="shared" si="6"/>
        <v>0</v>
      </c>
      <c r="W32" s="155">
        <f t="shared" si="7"/>
        <v>0</v>
      </c>
      <c r="X32" s="158">
        <f t="shared" si="3"/>
        <v>0</v>
      </c>
      <c r="Y32" s="164" t="e">
        <f t="shared" si="4"/>
        <v>#VALUE!</v>
      </c>
      <c r="Z32" s="164" t="e">
        <f t="shared" si="5"/>
        <v>#VALUE!</v>
      </c>
      <c r="AA32" s="155" t="e">
        <f>ROUNDDOWN(IF(AND(内訳・提供証明書!D55="第2号",G32&gt;="37000"),G32,37000*Q32/$B$9),0)</f>
        <v>#VALUE!</v>
      </c>
      <c r="AB32" s="169" t="e">
        <f>ROUNDDOWN(IF(AND(内訳・提供証明書!D55="第3号",G32&gt;="42000"),G32,42000*Q32/$B$9),0)</f>
        <v>#VALUE!</v>
      </c>
    </row>
    <row r="33" spans="1:28" ht="19.5" thickBot="1">
      <c r="A33" s="70">
        <v>17</v>
      </c>
      <c r="B33" s="43"/>
      <c r="C33" s="82"/>
      <c r="D33" s="194"/>
      <c r="E33" s="43"/>
      <c r="F33" s="43"/>
      <c r="G33" s="195"/>
      <c r="H33" s="43"/>
      <c r="I33" s="196"/>
      <c r="J33" s="77"/>
      <c r="K33" s="77"/>
      <c r="L33" s="77"/>
      <c r="M33" s="78"/>
      <c r="N33" s="78"/>
      <c r="O33" s="79"/>
      <c r="P33" s="141" t="b">
        <f>IF(AND(H33="月途中認定開始（転入）",G33&gt;37000),G33,IF(AND(H33="月途中認定終了（転出）",G33&gt;37000),G33,IF(AND(内訳・提供証明書!D58="第2号",I$3="認可外保育施設"),S33,IF(AND(内訳・提供証明書!D58="第3号",I$3="認可外保育施設"),T33,IF(AND(内訳・提供証明書!D58="第2号",I$3&lt;&gt;"認可外保育施設"),V33,IF(AND(内訳・提供証明書!D58="第3号",I$3&lt;&gt;"認可外保育施設"),W33))))))</f>
        <v>0</v>
      </c>
      <c r="Q33" s="142" t="str">
        <f>IF(H33="なし",無償化名簿!$B$9,IF(OR(H33="月途中入園",H33="月途中認定開始",H33="月途中認定開始（転入）"),N33-M33+1,IF(OR(H33="月途中退園",H33="月途中認定終了",H33="月途中認定終了（転出）"),N33-M33+1,"")))</f>
        <v/>
      </c>
      <c r="R33" s="155" t="e">
        <f>IF(内訳・提供証明書!D58="第2号",Y33,Z33)</f>
        <v>#VALUE!</v>
      </c>
      <c r="S33" s="155">
        <f t="shared" si="0"/>
        <v>0</v>
      </c>
      <c r="T33" s="155">
        <f t="shared" si="1"/>
        <v>0</v>
      </c>
      <c r="U33" s="157">
        <f t="shared" si="2"/>
        <v>0</v>
      </c>
      <c r="V33" s="157">
        <f t="shared" si="6"/>
        <v>0</v>
      </c>
      <c r="W33" s="155">
        <f t="shared" si="7"/>
        <v>0</v>
      </c>
      <c r="X33" s="158">
        <f t="shared" si="3"/>
        <v>0</v>
      </c>
      <c r="Y33" s="164" t="e">
        <f t="shared" si="4"/>
        <v>#VALUE!</v>
      </c>
      <c r="Z33" s="164" t="e">
        <f t="shared" si="5"/>
        <v>#VALUE!</v>
      </c>
      <c r="AA33" s="155" t="e">
        <f>ROUNDDOWN(IF(AND(内訳・提供証明書!D58="第2号",G33&gt;="37000"),G33,37000*Q33/$B$9),0)</f>
        <v>#VALUE!</v>
      </c>
      <c r="AB33" s="169" t="e">
        <f>ROUNDDOWN(IF(AND(内訳・提供証明書!D58="第3号",G33&gt;="42000"),G33,42000*Q33/$B$9),0)</f>
        <v>#VALUE!</v>
      </c>
    </row>
    <row r="34" spans="1:28" ht="19.5" thickBot="1">
      <c r="A34" s="70">
        <v>18</v>
      </c>
      <c r="B34" s="43"/>
      <c r="C34" s="82"/>
      <c r="D34" s="194"/>
      <c r="E34" s="43"/>
      <c r="F34" s="43"/>
      <c r="G34" s="195"/>
      <c r="H34" s="43"/>
      <c r="I34" s="196"/>
      <c r="J34" s="77"/>
      <c r="K34" s="77"/>
      <c r="L34" s="77"/>
      <c r="M34" s="78"/>
      <c r="N34" s="78"/>
      <c r="O34" s="79"/>
      <c r="P34" s="141" t="b">
        <f>IF(AND(H34="月途中認定開始（転入）",G34&gt;37000),G34,IF(AND(H34="月途中認定終了（転出）",G34&gt;37000),G34,IF(AND(内訳・提供証明書!D61="第2号",I$3="認可外保育施設"),S34,IF(AND(内訳・提供証明書!D61="第3号",I$3="認可外保育施設"),T34,IF(AND(内訳・提供証明書!D61="第2号",I$3&lt;&gt;"認可外保育施設"),V34,IF(AND(内訳・提供証明書!D61="第3号",I$3&lt;&gt;"認可外保育施設"),W34))))))</f>
        <v>0</v>
      </c>
      <c r="Q34" s="142" t="str">
        <f>IF(H34="なし",無償化名簿!$B$9,IF(OR(H34="月途中入園",H34="月途中認定開始",H34="月途中認定開始（転入）"),N34-M34+1,IF(OR(H34="月途中退園",H34="月途中認定終了",H34="月途中認定終了（転出）"),N34-M34+1,"")))</f>
        <v/>
      </c>
      <c r="R34" s="155" t="e">
        <f>IF(内訳・提供証明書!D61="第2号",Y34,Z34)</f>
        <v>#VALUE!</v>
      </c>
      <c r="S34" s="155">
        <f t="shared" si="0"/>
        <v>0</v>
      </c>
      <c r="T34" s="155">
        <f t="shared" si="1"/>
        <v>0</v>
      </c>
      <c r="U34" s="157">
        <f t="shared" si="2"/>
        <v>0</v>
      </c>
      <c r="V34" s="157">
        <f t="shared" si="6"/>
        <v>0</v>
      </c>
      <c r="W34" s="155">
        <f t="shared" si="7"/>
        <v>0</v>
      </c>
      <c r="X34" s="158">
        <f t="shared" si="3"/>
        <v>0</v>
      </c>
      <c r="Y34" s="164" t="e">
        <f t="shared" si="4"/>
        <v>#VALUE!</v>
      </c>
      <c r="Z34" s="164" t="e">
        <f t="shared" si="5"/>
        <v>#VALUE!</v>
      </c>
      <c r="AA34" s="155" t="e">
        <f>ROUNDDOWN(IF(AND(内訳・提供証明書!D61="第2号",G34&gt;="37000"),G34,37000*Q34/$B$9),0)</f>
        <v>#VALUE!</v>
      </c>
      <c r="AB34" s="169" t="e">
        <f>ROUNDDOWN(IF(AND(内訳・提供証明書!D61="第3号",G34&gt;="42000"),G34,42000*Q34/$B$9),0)</f>
        <v>#VALUE!</v>
      </c>
    </row>
    <row r="35" spans="1:28" ht="19.5" thickBot="1">
      <c r="A35" s="70">
        <v>19</v>
      </c>
      <c r="B35" s="43"/>
      <c r="C35" s="82"/>
      <c r="D35" s="194"/>
      <c r="E35" s="43"/>
      <c r="F35" s="43"/>
      <c r="G35" s="195"/>
      <c r="H35" s="43"/>
      <c r="I35" s="196"/>
      <c r="J35" s="77"/>
      <c r="K35" s="77"/>
      <c r="L35" s="77"/>
      <c r="M35" s="78"/>
      <c r="N35" s="78"/>
      <c r="O35" s="79"/>
      <c r="P35" s="141" t="b">
        <f>IF(AND(H35="月途中認定開始（転入）",G35&gt;37000),G35,IF(AND(H35="月途中認定終了（転出）",G35&gt;37000),G35,IF(AND(内訳・提供証明書!D64="第2号",I$3="認可外保育施設"),S35,IF(AND(内訳・提供証明書!D64="第3号",I$3="認可外保育施設"),T35,IF(AND(内訳・提供証明書!D64="第2号",I$3&lt;&gt;"認可外保育施設"),V35,IF(AND(内訳・提供証明書!D64="第3号",I$3&lt;&gt;"認可外保育施設"),W35))))))</f>
        <v>0</v>
      </c>
      <c r="Q35" s="142" t="str">
        <f>IF(H35="なし",無償化名簿!$B$9,IF(OR(H35="月途中入園",H35="月途中認定開始",H35="月途中認定開始（転入）"),N35-M35+1,IF(OR(H35="月途中退園",H35="月途中認定終了",H35="月途中認定終了（転出）"),N35-M35+1,"")))</f>
        <v/>
      </c>
      <c r="R35" s="155" t="e">
        <f>IF(内訳・提供証明書!D64="第2号",Y35,Z35)</f>
        <v>#VALUE!</v>
      </c>
      <c r="S35" s="155">
        <f t="shared" si="0"/>
        <v>0</v>
      </c>
      <c r="T35" s="155">
        <f t="shared" si="1"/>
        <v>0</v>
      </c>
      <c r="U35" s="157">
        <f t="shared" si="2"/>
        <v>0</v>
      </c>
      <c r="V35" s="157">
        <f t="shared" si="6"/>
        <v>0</v>
      </c>
      <c r="W35" s="155">
        <f t="shared" si="7"/>
        <v>0</v>
      </c>
      <c r="X35" s="158">
        <f t="shared" si="3"/>
        <v>0</v>
      </c>
      <c r="Y35" s="164" t="e">
        <f t="shared" si="4"/>
        <v>#VALUE!</v>
      </c>
      <c r="Z35" s="164" t="e">
        <f t="shared" si="5"/>
        <v>#VALUE!</v>
      </c>
      <c r="AA35" s="155" t="e">
        <f>ROUNDDOWN(IF(AND(内訳・提供証明書!D64="第2号",G35&gt;="37000"),G35,37000*Q35/$B$9),0)</f>
        <v>#VALUE!</v>
      </c>
      <c r="AB35" s="169" t="e">
        <f>ROUNDDOWN(IF(AND(内訳・提供証明書!D64="第3号",G35&gt;="42000"),G35,42000*Q35/$B$9),0)</f>
        <v>#VALUE!</v>
      </c>
    </row>
    <row r="36" spans="1:28" ht="19.5" thickBot="1">
      <c r="A36" s="70">
        <v>20</v>
      </c>
      <c r="B36" s="43"/>
      <c r="C36" s="82"/>
      <c r="D36" s="194"/>
      <c r="E36" s="43"/>
      <c r="F36" s="43"/>
      <c r="G36" s="195"/>
      <c r="H36" s="43"/>
      <c r="I36" s="196"/>
      <c r="J36" s="77"/>
      <c r="K36" s="77"/>
      <c r="L36" s="77"/>
      <c r="M36" s="78"/>
      <c r="N36" s="78"/>
      <c r="O36" s="79"/>
      <c r="P36" s="141" t="b">
        <f>IF(AND(H36="月途中認定開始（転入）",G36&gt;37000),G36,IF(AND(H36="月途中認定終了（転出）",G36&gt;37000),G36,IF(AND(内訳・提供証明書!D67="第2号",I$3="認可外保育施設"),S36,IF(AND(内訳・提供証明書!D67="第3号",I$3="認可外保育施設"),T36,IF(AND(内訳・提供証明書!D67="第2号",I$3&lt;&gt;"認可外保育施設"),V36,IF(AND(内訳・提供証明書!D67="第3号",I$3&lt;&gt;"認可外保育施設"),W36))))))</f>
        <v>0</v>
      </c>
      <c r="Q36" s="142" t="str">
        <f>IF(H36="なし",無償化名簿!$B$9,IF(OR(H36="月途中入園",H36="月途中認定開始",H36="月途中認定開始（転入）"),N36-M36+1,IF(OR(H36="月途中退園",H36="月途中認定終了",H36="月途中認定終了（転出）"),N36-M36+1,"")))</f>
        <v/>
      </c>
      <c r="R36" s="155" t="e">
        <f>IF(内訳・提供証明書!D67="第2号",Y36,Z36)</f>
        <v>#VALUE!</v>
      </c>
      <c r="S36" s="155">
        <f t="shared" si="0"/>
        <v>0</v>
      </c>
      <c r="T36" s="155">
        <f t="shared" si="1"/>
        <v>0</v>
      </c>
      <c r="U36" s="157">
        <f t="shared" si="2"/>
        <v>0</v>
      </c>
      <c r="V36" s="157">
        <f t="shared" si="6"/>
        <v>0</v>
      </c>
      <c r="W36" s="155">
        <f t="shared" si="7"/>
        <v>0</v>
      </c>
      <c r="X36" s="158">
        <f t="shared" si="3"/>
        <v>0</v>
      </c>
      <c r="Y36" s="164" t="e">
        <f t="shared" si="4"/>
        <v>#VALUE!</v>
      </c>
      <c r="Z36" s="164" t="e">
        <f t="shared" si="5"/>
        <v>#VALUE!</v>
      </c>
      <c r="AA36" s="155" t="e">
        <f>ROUNDDOWN(IF(AND(内訳・提供証明書!D67="第2号",G36&gt;="37000"),G36,37000*Q36/$B$9),0)</f>
        <v>#VALUE!</v>
      </c>
      <c r="AB36" s="169" t="e">
        <f>ROUNDDOWN(IF(AND(内訳・提供証明書!D67="第3号",G36&gt;="42000"),G36,42000*Q36/$B$9),0)</f>
        <v>#VALUE!</v>
      </c>
    </row>
    <row r="37" spans="1:28" ht="19.5" thickBot="1">
      <c r="A37" s="70">
        <v>21</v>
      </c>
      <c r="B37" s="43"/>
      <c r="C37" s="82"/>
      <c r="D37" s="194"/>
      <c r="E37" s="43"/>
      <c r="F37" s="43"/>
      <c r="G37" s="195"/>
      <c r="H37" s="43"/>
      <c r="I37" s="196"/>
      <c r="J37" s="77"/>
      <c r="K37" s="77"/>
      <c r="L37" s="77"/>
      <c r="M37" s="78"/>
      <c r="N37" s="78"/>
      <c r="O37" s="79"/>
      <c r="P37" s="141" t="b">
        <f>IF(AND(H37="月途中認定開始（転入）",G37&gt;37000),G37,IF(AND(H37="月途中認定終了（転出）",G37&gt;37000),G37,IF(AND(内訳・提供証明書!D70="第2号",I$3="認可外保育施設"),S37,IF(AND(内訳・提供証明書!D70="第3号",I$3="認可外保育施設"),T37,IF(AND(内訳・提供証明書!D70="第2号",I$3&lt;&gt;"認可外保育施設"),V37,IF(AND(内訳・提供証明書!D70="第3号",I$3&lt;&gt;"認可外保育施設"),W37))))))</f>
        <v>0</v>
      </c>
      <c r="Q37" s="142" t="str">
        <f>IF(H37="なし",無償化名簿!$B$9,IF(OR(H37="月途中入園",H37="月途中認定開始",H37="月途中認定開始（転入）"),N37-M37+1,IF(OR(H37="月途中退園",H37="月途中認定終了",H37="月途中認定終了（転出）"),N37-M37+1,"")))</f>
        <v/>
      </c>
      <c r="R37" s="155" t="e">
        <f>IF(内訳・提供証明書!D70="第2号",Y37,Z37)</f>
        <v>#VALUE!</v>
      </c>
      <c r="S37" s="155">
        <f t="shared" si="0"/>
        <v>0</v>
      </c>
      <c r="T37" s="155">
        <f t="shared" si="1"/>
        <v>0</v>
      </c>
      <c r="U37" s="157">
        <f t="shared" si="2"/>
        <v>0</v>
      </c>
      <c r="V37" s="157">
        <f t="shared" si="6"/>
        <v>0</v>
      </c>
      <c r="W37" s="155">
        <f t="shared" si="7"/>
        <v>0</v>
      </c>
      <c r="X37" s="158">
        <f t="shared" si="3"/>
        <v>0</v>
      </c>
      <c r="Y37" s="164" t="e">
        <f t="shared" si="4"/>
        <v>#VALUE!</v>
      </c>
      <c r="Z37" s="164" t="e">
        <f t="shared" si="5"/>
        <v>#VALUE!</v>
      </c>
      <c r="AA37" s="155" t="e">
        <f>ROUNDDOWN(IF(AND(内訳・提供証明書!D70="第2号",G37&gt;="37000"),G37,37000*Q37/$B$9),0)</f>
        <v>#VALUE!</v>
      </c>
      <c r="AB37" s="169" t="e">
        <f>ROUNDDOWN(IF(AND(内訳・提供証明書!D70="第3号",G37&gt;="42000"),G37,42000*Q37/$B$9),0)</f>
        <v>#VALUE!</v>
      </c>
    </row>
    <row r="38" spans="1:28" ht="19.5" thickBot="1">
      <c r="A38" s="70">
        <v>22</v>
      </c>
      <c r="B38" s="43"/>
      <c r="C38" s="82"/>
      <c r="D38" s="194"/>
      <c r="E38" s="43"/>
      <c r="F38" s="43"/>
      <c r="G38" s="195"/>
      <c r="H38" s="43"/>
      <c r="I38" s="196"/>
      <c r="J38" s="77"/>
      <c r="K38" s="77"/>
      <c r="L38" s="77"/>
      <c r="M38" s="78"/>
      <c r="N38" s="78"/>
      <c r="O38" s="79"/>
      <c r="P38" s="141" t="b">
        <f>IF(AND(H38="月途中認定開始（転入）",G38&gt;37000),G38,IF(AND(H38="月途中認定終了（転出）",G38&gt;37000),G38,IF(AND(内訳・提供証明書!D73="第2号",I$3="認可外保育施設"),S38,IF(AND(内訳・提供証明書!D73="第3号",I$3="認可外保育施設"),T38,IF(AND(内訳・提供証明書!D73="第2号",I$3&lt;&gt;"認可外保育施設"),V38,IF(AND(内訳・提供証明書!D73="第3号",I$3&lt;&gt;"認可外保育施設"),W38))))))</f>
        <v>0</v>
      </c>
      <c r="Q38" s="142" t="str">
        <f>IF(H38="なし",無償化名簿!$B$9,IF(OR(H38="月途中入園",H38="月途中認定開始",H38="月途中認定開始（転入）"),N38-M38+1,IF(OR(H38="月途中退園",H38="月途中認定終了",H38="月途中認定終了（転出）"),N38-M38+1,"")))</f>
        <v/>
      </c>
      <c r="R38" s="155" t="e">
        <f>IF(内訳・提供証明書!D73="第2号",Y38,Z38)</f>
        <v>#VALUE!</v>
      </c>
      <c r="S38" s="155">
        <f t="shared" si="0"/>
        <v>0</v>
      </c>
      <c r="T38" s="155">
        <f t="shared" si="1"/>
        <v>0</v>
      </c>
      <c r="U38" s="157">
        <f t="shared" si="2"/>
        <v>0</v>
      </c>
      <c r="V38" s="157">
        <f t="shared" si="6"/>
        <v>0</v>
      </c>
      <c r="W38" s="155">
        <f t="shared" si="7"/>
        <v>0</v>
      </c>
      <c r="X38" s="158">
        <f t="shared" si="3"/>
        <v>0</v>
      </c>
      <c r="Y38" s="164" t="e">
        <f t="shared" si="4"/>
        <v>#VALUE!</v>
      </c>
      <c r="Z38" s="164" t="e">
        <f t="shared" si="5"/>
        <v>#VALUE!</v>
      </c>
      <c r="AA38" s="155" t="e">
        <f>ROUNDDOWN(IF(AND(内訳・提供証明書!D73="第2号",G38&gt;="37000"),G38,37000*Q38/$B$9),0)</f>
        <v>#VALUE!</v>
      </c>
      <c r="AB38" s="169" t="e">
        <f>ROUNDDOWN(IF(AND(内訳・提供証明書!D73="第3号",G38&gt;="42000"),G38,42000*Q38/$B$9),0)</f>
        <v>#VALUE!</v>
      </c>
    </row>
    <row r="39" spans="1:28" ht="19.5" thickBot="1">
      <c r="A39" s="70">
        <v>23</v>
      </c>
      <c r="B39" s="43"/>
      <c r="C39" s="82"/>
      <c r="D39" s="194"/>
      <c r="E39" s="43"/>
      <c r="F39" s="43"/>
      <c r="G39" s="195"/>
      <c r="H39" s="43"/>
      <c r="I39" s="196"/>
      <c r="J39" s="77"/>
      <c r="K39" s="77"/>
      <c r="L39" s="77"/>
      <c r="M39" s="78"/>
      <c r="N39" s="78"/>
      <c r="O39" s="79"/>
      <c r="P39" s="141" t="b">
        <f>IF(AND(H39="月途中認定開始（転入）",G39&gt;37000),G39,IF(AND(H39="月途中認定終了（転出）",G39&gt;37000),G39,IF(AND(内訳・提供証明書!D76="第2号",I$3="認可外保育施設"),S39,IF(AND(内訳・提供証明書!D76="第3号",I$3="認可外保育施設"),T39,IF(AND(内訳・提供証明書!D76="第2号",I$3&lt;&gt;"認可外保育施設"),V39,IF(AND(内訳・提供証明書!D76="第3号",I$3&lt;&gt;"認可外保育施設"),W39))))))</f>
        <v>0</v>
      </c>
      <c r="Q39" s="142" t="str">
        <f>IF(H39="なし",無償化名簿!$B$9,IF(OR(H39="月途中入園",H39="月途中認定開始",H39="月途中認定開始（転入）"),N39-M39+1,IF(OR(H39="月途中退園",H39="月途中認定終了",H39="月途中認定終了（転出）"),N39-M39+1,"")))</f>
        <v/>
      </c>
      <c r="R39" s="155" t="e">
        <f>IF(内訳・提供証明書!D76="第2号",Y39,Z39)</f>
        <v>#VALUE!</v>
      </c>
      <c r="S39" s="155">
        <f t="shared" si="0"/>
        <v>0</v>
      </c>
      <c r="T39" s="155">
        <f t="shared" si="1"/>
        <v>0</v>
      </c>
      <c r="U39" s="157">
        <f t="shared" si="2"/>
        <v>0</v>
      </c>
      <c r="V39" s="157">
        <f t="shared" si="6"/>
        <v>0</v>
      </c>
      <c r="W39" s="155">
        <f t="shared" si="7"/>
        <v>0</v>
      </c>
      <c r="X39" s="158">
        <f t="shared" si="3"/>
        <v>0</v>
      </c>
      <c r="Y39" s="164" t="e">
        <f t="shared" si="4"/>
        <v>#VALUE!</v>
      </c>
      <c r="Z39" s="164" t="e">
        <f t="shared" si="5"/>
        <v>#VALUE!</v>
      </c>
      <c r="AA39" s="155" t="e">
        <f>ROUNDDOWN(IF(AND(内訳・提供証明書!D76="第2号",G39&gt;="37000"),G39,37000*Q39/$B$9),0)</f>
        <v>#VALUE!</v>
      </c>
      <c r="AB39" s="169" t="e">
        <f>ROUNDDOWN(IF(AND(内訳・提供証明書!D76="第3号",G39&gt;="42000"),G39,42000*Q39/$B$9),0)</f>
        <v>#VALUE!</v>
      </c>
    </row>
    <row r="40" spans="1:28" ht="19.5" thickBot="1">
      <c r="A40" s="70">
        <v>24</v>
      </c>
      <c r="B40" s="43"/>
      <c r="C40" s="82"/>
      <c r="D40" s="194"/>
      <c r="E40" s="43"/>
      <c r="F40" s="43"/>
      <c r="G40" s="195"/>
      <c r="H40" s="43"/>
      <c r="I40" s="196"/>
      <c r="J40" s="77"/>
      <c r="K40" s="77"/>
      <c r="L40" s="77"/>
      <c r="M40" s="78"/>
      <c r="N40" s="78"/>
      <c r="O40" s="79"/>
      <c r="P40" s="141" t="b">
        <f>IF(AND(H40="月途中認定開始（転入）",G40&gt;37000),G40,IF(AND(H40="月途中認定終了（転出）",G40&gt;37000),G40,IF(AND(内訳・提供証明書!D79="第2号",I$3="認可外保育施設"),S40,IF(AND(内訳・提供証明書!D79="第3号",I$3="認可外保育施設"),T40,IF(AND(内訳・提供証明書!D79="第2号",I$3&lt;&gt;"認可外保育施設"),V40,IF(AND(内訳・提供証明書!D79="第3号",I$3&lt;&gt;"認可外保育施設"),W40))))))</f>
        <v>0</v>
      </c>
      <c r="Q40" s="142" t="str">
        <f>IF(H40="なし",無償化名簿!$B$9,IF(OR(H40="月途中入園",H40="月途中認定開始",H40="月途中認定開始（転入）"),N40-M40+1,IF(OR(H40="月途中退園",H40="月途中認定終了",H40="月途中認定終了（転出）"),N40-M40+1,"")))</f>
        <v/>
      </c>
      <c r="R40" s="155" t="e">
        <f>IF(内訳・提供証明書!D79="第2号",Y40,Z40)</f>
        <v>#VALUE!</v>
      </c>
      <c r="S40" s="155">
        <f t="shared" si="0"/>
        <v>0</v>
      </c>
      <c r="T40" s="155">
        <f t="shared" si="1"/>
        <v>0</v>
      </c>
      <c r="U40" s="157">
        <f t="shared" si="2"/>
        <v>0</v>
      </c>
      <c r="V40" s="157">
        <f t="shared" si="6"/>
        <v>0</v>
      </c>
      <c r="W40" s="155">
        <f t="shared" si="7"/>
        <v>0</v>
      </c>
      <c r="X40" s="158">
        <f t="shared" si="3"/>
        <v>0</v>
      </c>
      <c r="Y40" s="164" t="e">
        <f t="shared" si="4"/>
        <v>#VALUE!</v>
      </c>
      <c r="Z40" s="164" t="e">
        <f t="shared" si="5"/>
        <v>#VALUE!</v>
      </c>
      <c r="AA40" s="155" t="e">
        <f>ROUNDDOWN(IF(AND(内訳・提供証明書!D79="第2号",G40&gt;="37000"),G40,37000*Q40/$B$9),0)</f>
        <v>#VALUE!</v>
      </c>
      <c r="AB40" s="169" t="e">
        <f>ROUNDDOWN(IF(AND(内訳・提供証明書!D79="第3号",G40&gt;="42000"),G40,42000*Q40/$B$9),0)</f>
        <v>#VALUE!</v>
      </c>
    </row>
    <row r="41" spans="1:28" ht="19.5" thickBot="1">
      <c r="A41" s="70">
        <v>25</v>
      </c>
      <c r="B41" s="43"/>
      <c r="C41" s="82"/>
      <c r="D41" s="194"/>
      <c r="E41" s="43"/>
      <c r="F41" s="43"/>
      <c r="G41" s="195"/>
      <c r="H41" s="43"/>
      <c r="I41" s="196"/>
      <c r="J41" s="77"/>
      <c r="K41" s="77"/>
      <c r="L41" s="77"/>
      <c r="M41" s="78"/>
      <c r="N41" s="78"/>
      <c r="O41" s="79"/>
      <c r="P41" s="141" t="b">
        <f>IF(AND(H41="月途中認定開始（転入）",G41&gt;37000),G41,IF(AND(H41="月途中認定終了（転出）",G41&gt;37000),G41,IF(AND(内訳・提供証明書!D82="第2号",I$3="認可外保育施設"),S41,IF(AND(内訳・提供証明書!D82="第3号",I$3="認可外保育施設"),T41,IF(AND(内訳・提供証明書!D82="第2号",I$3&lt;&gt;"認可外保育施設"),V41,IF(AND(内訳・提供証明書!D82="第3号",I$3&lt;&gt;"認可外保育施設"),W41))))))</f>
        <v>0</v>
      </c>
      <c r="Q41" s="142" t="str">
        <f>IF(H41="なし",無償化名簿!$B$9,IF(OR(H41="月途中入園",H41="月途中認定開始",H41="月途中認定開始（転入）"),N41-M41+1,IF(OR(H41="月途中退園",H41="月途中認定終了",H41="月途中認定終了（転出）"),N41-M41+1,"")))</f>
        <v/>
      </c>
      <c r="R41" s="155" t="e">
        <f>IF(内訳・提供証明書!D82="第2号",Y41,Z41)</f>
        <v>#VALUE!</v>
      </c>
      <c r="S41" s="155">
        <f t="shared" si="0"/>
        <v>0</v>
      </c>
      <c r="T41" s="155">
        <f t="shared" si="1"/>
        <v>0</v>
      </c>
      <c r="U41" s="157">
        <f t="shared" si="2"/>
        <v>0</v>
      </c>
      <c r="V41" s="157">
        <f t="shared" si="6"/>
        <v>0</v>
      </c>
      <c r="W41" s="155">
        <f t="shared" si="7"/>
        <v>0</v>
      </c>
      <c r="X41" s="158">
        <f t="shared" si="3"/>
        <v>0</v>
      </c>
      <c r="Y41" s="164" t="e">
        <f t="shared" si="4"/>
        <v>#VALUE!</v>
      </c>
      <c r="Z41" s="164" t="e">
        <f t="shared" si="5"/>
        <v>#VALUE!</v>
      </c>
      <c r="AA41" s="155" t="e">
        <f>ROUNDDOWN(IF(AND(内訳・提供証明書!D82="第2号",G41&gt;="37000"),G41,37000*Q41/$B$9),0)</f>
        <v>#VALUE!</v>
      </c>
      <c r="AB41" s="169" t="e">
        <f>ROUNDDOWN(IF(AND(内訳・提供証明書!D82="第3号",G41&gt;="42000"),G41,42000*Q41/$B$9),0)</f>
        <v>#VALUE!</v>
      </c>
    </row>
    <row r="42" spans="1:28" ht="19.5" thickBot="1">
      <c r="A42" s="70">
        <v>26</v>
      </c>
      <c r="B42" s="43"/>
      <c r="C42" s="82"/>
      <c r="D42" s="194"/>
      <c r="E42" s="43"/>
      <c r="F42" s="43"/>
      <c r="G42" s="195"/>
      <c r="H42" s="43"/>
      <c r="I42" s="196"/>
      <c r="J42" s="77"/>
      <c r="K42" s="77"/>
      <c r="L42" s="77"/>
      <c r="M42" s="78"/>
      <c r="N42" s="78"/>
      <c r="O42" s="79"/>
      <c r="P42" s="141" t="b">
        <f>IF(AND(H42="月途中認定開始（転入）",G42&gt;37000),G42,IF(AND(H42="月途中認定終了（転出）",G42&gt;37000),G42,IF(AND(内訳・提供証明書!D85="第2号",I$3="認可外保育施設"),S42,IF(AND(内訳・提供証明書!D85="第3号",I$3="認可外保育施設"),T42,IF(AND(内訳・提供証明書!D85="第2号",I$3&lt;&gt;"認可外保育施設"),V42,IF(AND(内訳・提供証明書!D85="第3号",I$3&lt;&gt;"認可外保育施設"),W42))))))</f>
        <v>0</v>
      </c>
      <c r="Q42" s="142" t="str">
        <f>IF(H42="なし",無償化名簿!$B$9,IF(OR(H42="月途中入園",H42="月途中認定開始",H42="月途中認定開始（転入）"),N42-M42+1,IF(OR(H42="月途中退園",H42="月途中認定終了",H42="月途中認定終了（転出）"),N42-M42+1,"")))</f>
        <v/>
      </c>
      <c r="R42" s="155" t="e">
        <f>IF(内訳・提供証明書!D85="第2号",Y42,Z42)</f>
        <v>#VALUE!</v>
      </c>
      <c r="S42" s="155">
        <f t="shared" si="0"/>
        <v>0</v>
      </c>
      <c r="T42" s="155">
        <f t="shared" si="1"/>
        <v>0</v>
      </c>
      <c r="U42" s="157">
        <f t="shared" si="2"/>
        <v>0</v>
      </c>
      <c r="V42" s="157">
        <f t="shared" si="6"/>
        <v>0</v>
      </c>
      <c r="W42" s="155">
        <f t="shared" si="7"/>
        <v>0</v>
      </c>
      <c r="X42" s="158">
        <f t="shared" si="3"/>
        <v>0</v>
      </c>
      <c r="Y42" s="164" t="e">
        <f t="shared" si="4"/>
        <v>#VALUE!</v>
      </c>
      <c r="Z42" s="164" t="e">
        <f t="shared" si="5"/>
        <v>#VALUE!</v>
      </c>
      <c r="AA42" s="155" t="e">
        <f>ROUNDDOWN(IF(AND(内訳・提供証明書!D85="第2号",G42&gt;="37000"),G42,37000*Q42/$B$9),0)</f>
        <v>#VALUE!</v>
      </c>
      <c r="AB42" s="169" t="e">
        <f>ROUNDDOWN(IF(AND(内訳・提供証明書!D85="第3号",G42&gt;="42000"),G42,42000*Q42/$B$9),0)</f>
        <v>#VALUE!</v>
      </c>
    </row>
    <row r="43" spans="1:28" ht="19.5" thickBot="1">
      <c r="A43" s="70">
        <v>27</v>
      </c>
      <c r="B43" s="43"/>
      <c r="C43" s="82"/>
      <c r="D43" s="194"/>
      <c r="E43" s="43"/>
      <c r="F43" s="43"/>
      <c r="G43" s="195"/>
      <c r="H43" s="43"/>
      <c r="I43" s="196"/>
      <c r="J43" s="77"/>
      <c r="K43" s="77"/>
      <c r="L43" s="77"/>
      <c r="M43" s="78"/>
      <c r="N43" s="78"/>
      <c r="O43" s="79"/>
      <c r="P43" s="141" t="b">
        <f>IF(AND(H43="月途中認定開始（転入）",G43&gt;37000),G43,IF(AND(H43="月途中認定終了（転出）",G43&gt;37000),G43,IF(AND(内訳・提供証明書!D88="第2号",I$3="認可外保育施設"),S43,IF(AND(内訳・提供証明書!D88="第3号",I$3="認可外保育施設"),T43,IF(AND(内訳・提供証明書!D88="第2号",I$3&lt;&gt;"認可外保育施設"),V43,IF(AND(内訳・提供証明書!D88="第3号",I$3&lt;&gt;"認可外保育施設"),W43))))))</f>
        <v>0</v>
      </c>
      <c r="Q43" s="142" t="str">
        <f>IF(H43="なし",無償化名簿!$B$9,IF(OR(H43="月途中入園",H43="月途中認定開始",H43="月途中認定開始（転入）"),N43-M43+1,IF(OR(H43="月途中退園",H43="月途中認定終了",H43="月途中認定終了（転出）"),N43-M43+1,"")))</f>
        <v/>
      </c>
      <c r="R43" s="155" t="e">
        <f>IF(内訳・提供証明書!D88="第2号",Y43,Z43)</f>
        <v>#VALUE!</v>
      </c>
      <c r="S43" s="155">
        <f t="shared" si="0"/>
        <v>0</v>
      </c>
      <c r="T43" s="155">
        <f t="shared" si="1"/>
        <v>0</v>
      </c>
      <c r="U43" s="157">
        <f t="shared" si="2"/>
        <v>0</v>
      </c>
      <c r="V43" s="157">
        <f t="shared" si="6"/>
        <v>0</v>
      </c>
      <c r="W43" s="155">
        <f t="shared" si="7"/>
        <v>0</v>
      </c>
      <c r="X43" s="158">
        <f t="shared" si="3"/>
        <v>0</v>
      </c>
      <c r="Y43" s="164" t="e">
        <f t="shared" si="4"/>
        <v>#VALUE!</v>
      </c>
      <c r="Z43" s="164" t="e">
        <f t="shared" si="5"/>
        <v>#VALUE!</v>
      </c>
      <c r="AA43" s="155" t="e">
        <f>ROUNDDOWN(IF(AND(内訳・提供証明書!D88="第2号",G43&gt;="37000"),G43,37000*Q43/$B$9),0)</f>
        <v>#VALUE!</v>
      </c>
      <c r="AB43" s="169" t="e">
        <f>ROUNDDOWN(IF(AND(内訳・提供証明書!D88="第3号",G43&gt;="42000"),G43,42000*Q43/$B$9),0)</f>
        <v>#VALUE!</v>
      </c>
    </row>
    <row r="44" spans="1:28" ht="19.5" thickBot="1">
      <c r="A44" s="70">
        <v>28</v>
      </c>
      <c r="B44" s="43"/>
      <c r="C44" s="82"/>
      <c r="D44" s="194"/>
      <c r="E44" s="43"/>
      <c r="F44" s="43"/>
      <c r="G44" s="195"/>
      <c r="H44" s="43"/>
      <c r="I44" s="196"/>
      <c r="J44" s="77"/>
      <c r="K44" s="77"/>
      <c r="L44" s="77"/>
      <c r="M44" s="78"/>
      <c r="N44" s="78"/>
      <c r="O44" s="79"/>
      <c r="P44" s="141" t="b">
        <f>IF(AND(H44="月途中認定開始（転入）",G44&gt;37000),G44,IF(AND(H44="月途中認定終了（転出）",G44&gt;37000),G44,IF(AND(内訳・提供証明書!D91="第2号",I$3="認可外保育施設"),S44,IF(AND(内訳・提供証明書!D91="第3号",I$3="認可外保育施設"),T44,IF(AND(内訳・提供証明書!D91="第2号",I$3&lt;&gt;"認可外保育施設"),V44,IF(AND(内訳・提供証明書!D91="第3号",I$3&lt;&gt;"認可外保育施設"),W44))))))</f>
        <v>0</v>
      </c>
      <c r="Q44" s="142" t="str">
        <f>IF(H44="なし",無償化名簿!$B$9,IF(OR(H44="月途中入園",H44="月途中認定開始",H44="月途中認定開始（転入）"),N44-M44+1,IF(OR(H44="月途中退園",H44="月途中認定終了",H44="月途中認定終了（転出）"),N44-M44+1,"")))</f>
        <v/>
      </c>
      <c r="R44" s="155" t="e">
        <f>IF(内訳・提供証明書!D91="第2号",Y44,Z44)</f>
        <v>#VALUE!</v>
      </c>
      <c r="S44" s="155">
        <f t="shared" si="0"/>
        <v>0</v>
      </c>
      <c r="T44" s="155">
        <f t="shared" si="1"/>
        <v>0</v>
      </c>
      <c r="U44" s="157">
        <f t="shared" si="2"/>
        <v>0</v>
      </c>
      <c r="V44" s="157">
        <f t="shared" si="6"/>
        <v>0</v>
      </c>
      <c r="W44" s="155">
        <f t="shared" si="7"/>
        <v>0</v>
      </c>
      <c r="X44" s="158">
        <f t="shared" si="3"/>
        <v>0</v>
      </c>
      <c r="Y44" s="164" t="e">
        <f t="shared" si="4"/>
        <v>#VALUE!</v>
      </c>
      <c r="Z44" s="164" t="e">
        <f t="shared" si="5"/>
        <v>#VALUE!</v>
      </c>
      <c r="AA44" s="155" t="e">
        <f>ROUNDDOWN(IF(AND(内訳・提供証明書!D91="第2号",G44&gt;="37000"),G44,37000*Q44/$B$9),0)</f>
        <v>#VALUE!</v>
      </c>
      <c r="AB44" s="169" t="e">
        <f>ROUNDDOWN(IF(AND(内訳・提供証明書!D91="第3号",G44&gt;="42000"),G44,42000*Q44/$B$9),0)</f>
        <v>#VALUE!</v>
      </c>
    </row>
    <row r="45" spans="1:28" ht="19.5" thickBot="1">
      <c r="A45" s="70">
        <v>29</v>
      </c>
      <c r="B45" s="43"/>
      <c r="C45" s="82"/>
      <c r="D45" s="194"/>
      <c r="E45" s="43"/>
      <c r="F45" s="43"/>
      <c r="G45" s="195"/>
      <c r="H45" s="43"/>
      <c r="I45" s="196"/>
      <c r="J45" s="77"/>
      <c r="K45" s="77"/>
      <c r="L45" s="77"/>
      <c r="M45" s="78"/>
      <c r="N45" s="78"/>
      <c r="O45" s="79"/>
      <c r="P45" s="141" t="b">
        <f>IF(AND(H45="月途中認定開始（転入）",G45&gt;37000),G45,IF(AND(H45="月途中認定終了（転出）",G45&gt;37000),G45,IF(AND(内訳・提供証明書!D94="第2号",I$3="認可外保育施設"),S45,IF(AND(内訳・提供証明書!D94="第3号",I$3="認可外保育施設"),T45,IF(AND(内訳・提供証明書!D94="第2号",I$3&lt;&gt;"認可外保育施設"),V45,IF(AND(内訳・提供証明書!D94="第3号",I$3&lt;&gt;"認可外保育施設"),W45))))))</f>
        <v>0</v>
      </c>
      <c r="Q45" s="142" t="str">
        <f>IF(H45="なし",無償化名簿!$B$9,IF(OR(H45="月途中入園",H45="月途中認定開始",H45="月途中認定開始（転入）"),N45-M45+1,IF(OR(H45="月途中退園",H45="月途中認定終了",H45="月途中認定終了（転出）"),N45-M45+1,"")))</f>
        <v/>
      </c>
      <c r="R45" s="155" t="e">
        <f>IF(内訳・提供証明書!D94="第2号",Y45,Z45)</f>
        <v>#VALUE!</v>
      </c>
      <c r="S45" s="155">
        <f t="shared" si="0"/>
        <v>0</v>
      </c>
      <c r="T45" s="155">
        <f t="shared" si="1"/>
        <v>0</v>
      </c>
      <c r="U45" s="157">
        <f t="shared" si="2"/>
        <v>0</v>
      </c>
      <c r="V45" s="157">
        <f t="shared" si="6"/>
        <v>0</v>
      </c>
      <c r="W45" s="155">
        <f t="shared" si="7"/>
        <v>0</v>
      </c>
      <c r="X45" s="158">
        <f t="shared" si="3"/>
        <v>0</v>
      </c>
      <c r="Y45" s="164" t="e">
        <f t="shared" si="4"/>
        <v>#VALUE!</v>
      </c>
      <c r="Z45" s="164" t="e">
        <f t="shared" si="5"/>
        <v>#VALUE!</v>
      </c>
      <c r="AA45" s="155" t="e">
        <f>ROUNDDOWN(IF(AND(内訳・提供証明書!D94="第2号",G45&gt;="37000"),G45,37000*Q45/$B$9),0)</f>
        <v>#VALUE!</v>
      </c>
      <c r="AB45" s="169" t="e">
        <f>ROUNDDOWN(IF(AND(内訳・提供証明書!D94="第3号",G45&gt;="42000"),G45,42000*Q45/$B$9),0)</f>
        <v>#VALUE!</v>
      </c>
    </row>
    <row r="46" spans="1:28" ht="19.5" thickBot="1">
      <c r="A46" s="70">
        <v>30</v>
      </c>
      <c r="B46" s="43"/>
      <c r="C46" s="82"/>
      <c r="D46" s="194"/>
      <c r="E46" s="43"/>
      <c r="F46" s="43"/>
      <c r="G46" s="195"/>
      <c r="H46" s="43"/>
      <c r="I46" s="196"/>
      <c r="J46" s="77"/>
      <c r="K46" s="77"/>
      <c r="L46" s="77"/>
      <c r="M46" s="78"/>
      <c r="N46" s="78"/>
      <c r="O46" s="79"/>
      <c r="P46" s="141" t="b">
        <f>IF(AND(H46="月途中認定開始（転入）",G46&gt;37000),G46,IF(AND(H46="月途中認定終了（転出）",G46&gt;37000),G46,IF(AND(内訳・提供証明書!D97="第2号",I$3="認可外保育施設"),S46,IF(AND(内訳・提供証明書!D97="第3号",I$3="認可外保育施設"),T46,IF(AND(内訳・提供証明書!D97="第2号",I$3&lt;&gt;"認可外保育施設"),V46,IF(AND(内訳・提供証明書!D97="第3号",I$3&lt;&gt;"認可外保育施設"),W46))))))</f>
        <v>0</v>
      </c>
      <c r="Q46" s="142" t="str">
        <f>IF(H46="なし",無償化名簿!$B$9,IF(OR(H46="月途中入園",H46="月途中認定開始",H46="月途中認定開始（転入）"),N46-M46+1,IF(OR(H46="月途中退園",H46="月途中認定終了",H46="月途中認定終了（転出）"),N46-M46+1,"")))</f>
        <v/>
      </c>
      <c r="R46" s="155" t="e">
        <f>IF(内訳・提供証明書!D97="第2号",Y46,Z46)</f>
        <v>#VALUE!</v>
      </c>
      <c r="S46" s="155">
        <f t="shared" si="0"/>
        <v>0</v>
      </c>
      <c r="T46" s="155">
        <f t="shared" si="1"/>
        <v>0</v>
      </c>
      <c r="U46" s="157">
        <f t="shared" si="2"/>
        <v>0</v>
      </c>
      <c r="V46" s="157">
        <f t="shared" si="6"/>
        <v>0</v>
      </c>
      <c r="W46" s="155">
        <f t="shared" si="7"/>
        <v>0</v>
      </c>
      <c r="X46" s="158">
        <f t="shared" si="3"/>
        <v>0</v>
      </c>
      <c r="Y46" s="164" t="e">
        <f t="shared" si="4"/>
        <v>#VALUE!</v>
      </c>
      <c r="Z46" s="164" t="e">
        <f t="shared" si="5"/>
        <v>#VALUE!</v>
      </c>
      <c r="AA46" s="155" t="e">
        <f>ROUNDDOWN(IF(AND(内訳・提供証明書!D97="第2号",G46&gt;="37000"),G46,37000*Q46/$B$9),0)</f>
        <v>#VALUE!</v>
      </c>
      <c r="AB46" s="169" t="e">
        <f>ROUNDDOWN(IF(AND(内訳・提供証明書!D97="第3号",G46&gt;="42000"),G46,42000*Q46/$B$9),0)</f>
        <v>#VALUE!</v>
      </c>
    </row>
    <row r="47" spans="1:28" ht="19.5" thickBot="1">
      <c r="A47" s="70">
        <v>31</v>
      </c>
      <c r="B47" s="43"/>
      <c r="C47" s="82"/>
      <c r="D47" s="194"/>
      <c r="E47" s="43"/>
      <c r="F47" s="43"/>
      <c r="G47" s="195"/>
      <c r="H47" s="43"/>
      <c r="I47" s="196"/>
      <c r="J47" s="77"/>
      <c r="K47" s="77"/>
      <c r="L47" s="77"/>
      <c r="M47" s="78"/>
      <c r="N47" s="78"/>
      <c r="O47" s="79"/>
      <c r="P47" s="141" t="b">
        <f>IF(AND(H47="月途中認定開始（転入）",G47&gt;37000),G47,IF(AND(H47="月途中認定終了（転出）",G47&gt;37000),G47,IF(AND(内訳・提供証明書!D100="第2号",I$3="認可外保育施設"),S47,IF(AND(内訳・提供証明書!D100="第3号",I$3="認可外保育施設"),T47,IF(AND(内訳・提供証明書!D100="第2号",I$3&lt;&gt;"認可外保育施設"),V47,IF(AND(内訳・提供証明書!D100="第3号",I$3&lt;&gt;"認可外保育施設"),W47))))))</f>
        <v>0</v>
      </c>
      <c r="Q47" s="142" t="str">
        <f>IF(H47="なし",無償化名簿!$B$9,IF(OR(H47="月途中入園",H47="月途中認定開始",H47="月途中認定開始（転入）"),N47-M47+1,IF(OR(H47="月途中退園",H47="月途中認定終了",H47="月途中認定終了（転出）"),N47-M47+1,"")))</f>
        <v/>
      </c>
      <c r="R47" s="155" t="e">
        <f>IF(内訳・提供証明書!D100="第2号",Y47,Z47)</f>
        <v>#VALUE!</v>
      </c>
      <c r="S47" s="155">
        <f t="shared" si="0"/>
        <v>0</v>
      </c>
      <c r="T47" s="155">
        <f t="shared" si="1"/>
        <v>0</v>
      </c>
      <c r="U47" s="157">
        <f t="shared" si="2"/>
        <v>0</v>
      </c>
      <c r="V47" s="157">
        <f t="shared" si="6"/>
        <v>0</v>
      </c>
      <c r="W47" s="155">
        <f t="shared" si="7"/>
        <v>0</v>
      </c>
      <c r="X47" s="158">
        <f t="shared" si="3"/>
        <v>0</v>
      </c>
      <c r="Y47" s="164" t="e">
        <f t="shared" si="4"/>
        <v>#VALUE!</v>
      </c>
      <c r="Z47" s="164" t="e">
        <f t="shared" si="5"/>
        <v>#VALUE!</v>
      </c>
      <c r="AA47" s="155" t="e">
        <f>ROUNDDOWN(IF(AND(内訳・提供証明書!D100="第2号",G47&gt;="37000"),G47,37000*Q47/$B$9),0)</f>
        <v>#VALUE!</v>
      </c>
      <c r="AB47" s="169" t="e">
        <f>ROUNDDOWN(IF(AND(内訳・提供証明書!D100="第3号",G47&gt;="42000"),G47,42000*Q47/$B$9),0)</f>
        <v>#VALUE!</v>
      </c>
    </row>
    <row r="48" spans="1:28" ht="19.5" thickBot="1">
      <c r="A48" s="70">
        <v>32</v>
      </c>
      <c r="B48" s="43"/>
      <c r="C48" s="82"/>
      <c r="D48" s="194"/>
      <c r="E48" s="43"/>
      <c r="F48" s="43"/>
      <c r="G48" s="195"/>
      <c r="H48" s="43"/>
      <c r="I48" s="196"/>
      <c r="J48" s="77"/>
      <c r="K48" s="77"/>
      <c r="L48" s="77"/>
      <c r="M48" s="78"/>
      <c r="N48" s="78"/>
      <c r="O48" s="79"/>
      <c r="P48" s="141" t="b">
        <f>IF(AND(H48="月途中認定開始（転入）",G48&gt;37000),G48,IF(AND(H48="月途中認定終了（転出）",G48&gt;37000),G48,IF(AND(内訳・提供証明書!D103="第2号",I$3="認可外保育施設"),S48,IF(AND(内訳・提供証明書!D103="第3号",I$3="認可外保育施設"),T48,IF(AND(内訳・提供証明書!D103="第2号",I$3&lt;&gt;"認可外保育施設"),V48,IF(AND(内訳・提供証明書!D103="第3号",I$3&lt;&gt;"認可外保育施設"),W48))))))</f>
        <v>0</v>
      </c>
      <c r="Q48" s="142" t="str">
        <f>IF(H48="なし",無償化名簿!$B$9,IF(OR(H48="月途中入園",H48="月途中認定開始",H48="月途中認定開始（転入）"),N48-M48+1,IF(OR(H48="月途中退園",H48="月途中認定終了",H48="月途中認定終了（転出）"),N48-M48+1,"")))</f>
        <v/>
      </c>
      <c r="R48" s="155" t="e">
        <f>IF(内訳・提供証明書!D103="第2号",Y48,Z48)</f>
        <v>#VALUE!</v>
      </c>
      <c r="S48" s="155">
        <f t="shared" si="0"/>
        <v>0</v>
      </c>
      <c r="T48" s="155">
        <f t="shared" si="1"/>
        <v>0</v>
      </c>
      <c r="U48" s="157">
        <f t="shared" si="2"/>
        <v>0</v>
      </c>
      <c r="V48" s="157">
        <f t="shared" si="6"/>
        <v>0</v>
      </c>
      <c r="W48" s="155">
        <f t="shared" si="7"/>
        <v>0</v>
      </c>
      <c r="X48" s="158">
        <f t="shared" si="3"/>
        <v>0</v>
      </c>
      <c r="Y48" s="164" t="e">
        <f t="shared" si="4"/>
        <v>#VALUE!</v>
      </c>
      <c r="Z48" s="164" t="e">
        <f t="shared" si="5"/>
        <v>#VALUE!</v>
      </c>
      <c r="AA48" s="155" t="e">
        <f>ROUNDDOWN(IF(AND(内訳・提供証明書!D103="第2号",G48&gt;="37000"),G48,37000*Q48/$B$9),0)</f>
        <v>#VALUE!</v>
      </c>
      <c r="AB48" s="169" t="e">
        <f>ROUNDDOWN(IF(AND(内訳・提供証明書!D103="第3号",G48&gt;="42000"),G48,42000*Q48/$B$9),0)</f>
        <v>#VALUE!</v>
      </c>
    </row>
    <row r="49" spans="1:28" ht="19.5" thickBot="1">
      <c r="A49" s="70">
        <v>33</v>
      </c>
      <c r="B49" s="43"/>
      <c r="C49" s="82"/>
      <c r="D49" s="194"/>
      <c r="E49" s="43"/>
      <c r="F49" s="43"/>
      <c r="G49" s="195"/>
      <c r="H49" s="43"/>
      <c r="I49" s="196"/>
      <c r="J49" s="77"/>
      <c r="K49" s="77"/>
      <c r="L49" s="77"/>
      <c r="M49" s="78"/>
      <c r="N49" s="78"/>
      <c r="O49" s="79"/>
      <c r="P49" s="141" t="b">
        <f>IF(AND(H49="月途中認定開始（転入）",G49&gt;37000),G49,IF(AND(H49="月途中認定終了（転出）",G49&gt;37000),G49,IF(AND(内訳・提供証明書!D106="第2号",I$3="認可外保育施設"),S49,IF(AND(内訳・提供証明書!D106="第3号",I$3="認可外保育施設"),T49,IF(AND(内訳・提供証明書!D106="第2号",I$3&lt;&gt;"認可外保育施設"),V49,IF(AND(内訳・提供証明書!D106="第3号",I$3&lt;&gt;"認可外保育施設"),W49))))))</f>
        <v>0</v>
      </c>
      <c r="Q49" s="142" t="str">
        <f>IF(H49="なし",無償化名簿!$B$9,IF(OR(H49="月途中入園",H49="月途中認定開始",H49="月途中認定開始（転入）"),N49-M49+1,IF(OR(H49="月途中退園",H49="月途中認定終了",H49="月途中認定終了（転出）"),N49-M49+1,"")))</f>
        <v/>
      </c>
      <c r="R49" s="155" t="e">
        <f>IF(内訳・提供証明書!D106="第2号",Y49,Z49)</f>
        <v>#VALUE!</v>
      </c>
      <c r="S49" s="155">
        <f t="shared" si="0"/>
        <v>0</v>
      </c>
      <c r="T49" s="155">
        <f t="shared" si="1"/>
        <v>0</v>
      </c>
      <c r="U49" s="157">
        <f t="shared" si="2"/>
        <v>0</v>
      </c>
      <c r="V49" s="157">
        <f t="shared" si="6"/>
        <v>0</v>
      </c>
      <c r="W49" s="155">
        <f t="shared" si="7"/>
        <v>0</v>
      </c>
      <c r="X49" s="158">
        <f t="shared" si="3"/>
        <v>0</v>
      </c>
      <c r="Y49" s="164" t="e">
        <f t="shared" si="4"/>
        <v>#VALUE!</v>
      </c>
      <c r="Z49" s="164" t="e">
        <f t="shared" si="5"/>
        <v>#VALUE!</v>
      </c>
      <c r="AA49" s="155" t="e">
        <f>ROUNDDOWN(IF(AND(内訳・提供証明書!D106="第2号",G49&gt;="37000"),G49,37000*Q49/$B$9),0)</f>
        <v>#VALUE!</v>
      </c>
      <c r="AB49" s="169" t="e">
        <f>ROUNDDOWN(IF(AND(内訳・提供証明書!D106="第3号",G49&gt;="42000"),G49,42000*Q49/$B$9),0)</f>
        <v>#VALUE!</v>
      </c>
    </row>
    <row r="50" spans="1:28" ht="19.5" thickBot="1">
      <c r="A50" s="70">
        <v>34</v>
      </c>
      <c r="B50" s="43"/>
      <c r="C50" s="82"/>
      <c r="D50" s="194"/>
      <c r="E50" s="43"/>
      <c r="F50" s="43"/>
      <c r="G50" s="195"/>
      <c r="H50" s="43"/>
      <c r="I50" s="196"/>
      <c r="J50" s="77"/>
      <c r="K50" s="77"/>
      <c r="L50" s="77"/>
      <c r="M50" s="78"/>
      <c r="N50" s="78"/>
      <c r="O50" s="79"/>
      <c r="P50" s="141" t="b">
        <f>IF(AND(H50="月途中認定開始（転入）",G50&gt;37000),G50,IF(AND(H50="月途中認定終了（転出）",G50&gt;37000),G50,IF(AND(内訳・提供証明書!D109="第2号",I$3="認可外保育施設"),S50,IF(AND(内訳・提供証明書!D109="第3号",I$3="認可外保育施設"),T50,IF(AND(内訳・提供証明書!D109="第2号",I$3&lt;&gt;"認可外保育施設"),V50,IF(AND(内訳・提供証明書!D109="第3号",I$3&lt;&gt;"認可外保育施設"),W50))))))</f>
        <v>0</v>
      </c>
      <c r="Q50" s="142" t="str">
        <f>IF(H50="なし",無償化名簿!$B$9,IF(OR(H50="月途中入園",H50="月途中認定開始",H50="月途中認定開始（転入）"),N50-M50+1,IF(OR(H50="月途中退園",H50="月途中認定終了",H50="月途中認定終了（転出）"),N50-M50+1,"")))</f>
        <v/>
      </c>
      <c r="R50" s="155" t="e">
        <f>IF(内訳・提供証明書!D109="第2号",Y50,Z50)</f>
        <v>#VALUE!</v>
      </c>
      <c r="S50" s="155">
        <f t="shared" si="0"/>
        <v>0</v>
      </c>
      <c r="T50" s="155">
        <f t="shared" si="1"/>
        <v>0</v>
      </c>
      <c r="U50" s="157">
        <f t="shared" si="2"/>
        <v>0</v>
      </c>
      <c r="V50" s="157">
        <f t="shared" si="6"/>
        <v>0</v>
      </c>
      <c r="W50" s="155">
        <f t="shared" si="7"/>
        <v>0</v>
      </c>
      <c r="X50" s="158">
        <f t="shared" si="3"/>
        <v>0</v>
      </c>
      <c r="Y50" s="164" t="e">
        <f t="shared" si="4"/>
        <v>#VALUE!</v>
      </c>
      <c r="Z50" s="164" t="e">
        <f t="shared" si="5"/>
        <v>#VALUE!</v>
      </c>
      <c r="AA50" s="155" t="e">
        <f>ROUNDDOWN(IF(AND(内訳・提供証明書!D109="第2号",G50&gt;="37000"),G50,37000*Q50/$B$9),0)</f>
        <v>#VALUE!</v>
      </c>
      <c r="AB50" s="169" t="e">
        <f>ROUNDDOWN(IF(AND(内訳・提供証明書!D109="第3号",G50&gt;="42000"),G50,42000*Q50/$B$9),0)</f>
        <v>#VALUE!</v>
      </c>
    </row>
    <row r="51" spans="1:28" ht="19.5" thickBot="1">
      <c r="A51" s="70">
        <v>35</v>
      </c>
      <c r="B51" s="43"/>
      <c r="C51" s="82"/>
      <c r="D51" s="194"/>
      <c r="E51" s="43"/>
      <c r="F51" s="43"/>
      <c r="G51" s="195"/>
      <c r="H51" s="43"/>
      <c r="I51" s="196"/>
      <c r="J51" s="77"/>
      <c r="K51" s="77"/>
      <c r="L51" s="77"/>
      <c r="M51" s="78"/>
      <c r="N51" s="78"/>
      <c r="O51" s="79"/>
      <c r="P51" s="141" t="b">
        <f>IF(AND(H51="月途中認定開始（転入）",G51&gt;37000),G51,IF(AND(H51="月途中認定終了（転出）",G51&gt;37000),G51,IF(AND(内訳・提供証明書!D112="第2号",I$3="認可外保育施設"),S51,IF(AND(内訳・提供証明書!D112="第3号",I$3="認可外保育施設"),T51,IF(AND(内訳・提供証明書!D112="第2号",I$3&lt;&gt;"認可外保育施設"),V51,IF(AND(内訳・提供証明書!D112="第3号",I$3&lt;&gt;"認可外保育施設"),W51))))))</f>
        <v>0</v>
      </c>
      <c r="Q51" s="142" t="str">
        <f>IF(H51="なし",無償化名簿!$B$9,IF(OR(H51="月途中入園",H51="月途中認定開始",H51="月途中認定開始（転入）"),N51-M51+1,IF(OR(H51="月途中退園",H51="月途中認定終了",H51="月途中認定終了（転出）"),N51-M51+1,"")))</f>
        <v/>
      </c>
      <c r="R51" s="155" t="e">
        <f>IF(内訳・提供証明書!D112="第2号",Y51,Z51)</f>
        <v>#VALUE!</v>
      </c>
      <c r="S51" s="155">
        <f t="shared" si="0"/>
        <v>0</v>
      </c>
      <c r="T51" s="155">
        <f t="shared" si="1"/>
        <v>0</v>
      </c>
      <c r="U51" s="157">
        <f t="shared" si="2"/>
        <v>0</v>
      </c>
      <c r="V51" s="157">
        <f t="shared" si="6"/>
        <v>0</v>
      </c>
      <c r="W51" s="155">
        <f t="shared" si="7"/>
        <v>0</v>
      </c>
      <c r="X51" s="158">
        <f t="shared" si="3"/>
        <v>0</v>
      </c>
      <c r="Y51" s="164" t="e">
        <f t="shared" si="4"/>
        <v>#VALUE!</v>
      </c>
      <c r="Z51" s="164" t="e">
        <f t="shared" si="5"/>
        <v>#VALUE!</v>
      </c>
      <c r="AA51" s="155" t="e">
        <f>ROUNDDOWN(IF(AND(内訳・提供証明書!D112="第2号",G51&gt;="37000"),G51,37000*Q51/$B$9),0)</f>
        <v>#VALUE!</v>
      </c>
      <c r="AB51" s="169" t="e">
        <f>ROUNDDOWN(IF(AND(内訳・提供証明書!D112="第3号",G51&gt;="42000"),G51,42000*Q51/$B$9),0)</f>
        <v>#VALUE!</v>
      </c>
    </row>
    <row r="52" spans="1:28" ht="19.5" thickBot="1">
      <c r="A52" s="70">
        <v>36</v>
      </c>
      <c r="B52" s="43"/>
      <c r="C52" s="82"/>
      <c r="D52" s="194"/>
      <c r="E52" s="43"/>
      <c r="F52" s="43"/>
      <c r="G52" s="195"/>
      <c r="H52" s="43"/>
      <c r="I52" s="196"/>
      <c r="J52" s="77"/>
      <c r="K52" s="77"/>
      <c r="L52" s="77"/>
      <c r="M52" s="78"/>
      <c r="N52" s="78"/>
      <c r="O52" s="79"/>
      <c r="P52" s="141" t="b">
        <f>IF(AND(H52="月途中認定開始（転入）",G52&gt;37000),G52,IF(AND(H52="月途中認定終了（転出）",G52&gt;37000),G52,IF(AND(内訳・提供証明書!D115="第2号",I$3="認可外保育施設"),S52,IF(AND(内訳・提供証明書!D115="第3号",I$3="認可外保育施設"),T52,IF(AND(内訳・提供証明書!D115="第2号",I$3&lt;&gt;"認可外保育施設"),V52,IF(AND(内訳・提供証明書!D115="第3号",I$3&lt;&gt;"認可外保育施設"),W52))))))</f>
        <v>0</v>
      </c>
      <c r="Q52" s="142" t="str">
        <f>IF(H52="なし",無償化名簿!$B$9,IF(OR(H52="月途中入園",H52="月途中認定開始",H52="月途中認定開始（転入）"),N52-M52+1,IF(OR(H52="月途中退園",H52="月途中認定終了",H52="月途中認定終了（転出）"),N52-M52+1,"")))</f>
        <v/>
      </c>
      <c r="R52" s="155" t="e">
        <f>IF(内訳・提供証明書!D115="第2号",Y52,Z52)</f>
        <v>#VALUE!</v>
      </c>
      <c r="S52" s="155">
        <f t="shared" si="0"/>
        <v>0</v>
      </c>
      <c r="T52" s="155">
        <f t="shared" si="1"/>
        <v>0</v>
      </c>
      <c r="U52" s="157">
        <f t="shared" si="2"/>
        <v>0</v>
      </c>
      <c r="V52" s="157">
        <f t="shared" si="6"/>
        <v>0</v>
      </c>
      <c r="W52" s="155">
        <f t="shared" si="7"/>
        <v>0</v>
      </c>
      <c r="X52" s="158">
        <f t="shared" si="3"/>
        <v>0</v>
      </c>
      <c r="Y52" s="164" t="e">
        <f t="shared" si="4"/>
        <v>#VALUE!</v>
      </c>
      <c r="Z52" s="164" t="e">
        <f t="shared" si="5"/>
        <v>#VALUE!</v>
      </c>
      <c r="AA52" s="155" t="e">
        <f>ROUNDDOWN(IF(AND(内訳・提供証明書!D115="第2号",G52&gt;="37000"),G52,37000*Q52/$B$9),0)</f>
        <v>#VALUE!</v>
      </c>
      <c r="AB52" s="169" t="e">
        <f>ROUNDDOWN(IF(AND(内訳・提供証明書!D115="第3号",G52&gt;="42000"),G52,42000*Q52/$B$9),0)</f>
        <v>#VALUE!</v>
      </c>
    </row>
    <row r="53" spans="1:28" ht="19.5" thickBot="1">
      <c r="A53" s="70">
        <v>37</v>
      </c>
      <c r="B53" s="43"/>
      <c r="C53" s="82"/>
      <c r="D53" s="194"/>
      <c r="E53" s="43"/>
      <c r="F53" s="43"/>
      <c r="G53" s="195"/>
      <c r="H53" s="43"/>
      <c r="I53" s="196"/>
      <c r="J53" s="77"/>
      <c r="K53" s="77"/>
      <c r="L53" s="77"/>
      <c r="M53" s="78"/>
      <c r="N53" s="78"/>
      <c r="O53" s="79"/>
      <c r="P53" s="141" t="b">
        <f>IF(AND(H53="月途中認定開始（転入）",G53&gt;37000),G53,IF(AND(H53="月途中認定終了（転出）",G53&gt;37000),G53,IF(AND(内訳・提供証明書!D118="第2号",I$3="認可外保育施設"),S53,IF(AND(内訳・提供証明書!D118="第3号",I$3="認可外保育施設"),T53,IF(AND(内訳・提供証明書!D118="第2号",I$3&lt;&gt;"認可外保育施設"),V53,IF(AND(内訳・提供証明書!D118="第3号",I$3&lt;&gt;"認可外保育施設"),W53))))))</f>
        <v>0</v>
      </c>
      <c r="Q53" s="142" t="str">
        <f>IF(H53="なし",無償化名簿!$B$9,IF(OR(H53="月途中入園",H53="月途中認定開始",H53="月途中認定開始（転入）"),N53-M53+1,IF(OR(H53="月途中退園",H53="月途中認定終了",H53="月途中認定終了（転出）"),N53-M53+1,"")))</f>
        <v/>
      </c>
      <c r="R53" s="155" t="e">
        <f>IF(内訳・提供証明書!D118="第2号",Y53,Z53)</f>
        <v>#VALUE!</v>
      </c>
      <c r="S53" s="155">
        <f t="shared" si="0"/>
        <v>0</v>
      </c>
      <c r="T53" s="155">
        <f t="shared" si="1"/>
        <v>0</v>
      </c>
      <c r="U53" s="157">
        <f t="shared" si="2"/>
        <v>0</v>
      </c>
      <c r="V53" s="157">
        <f t="shared" si="6"/>
        <v>0</v>
      </c>
      <c r="W53" s="155">
        <f t="shared" si="7"/>
        <v>0</v>
      </c>
      <c r="X53" s="158">
        <f t="shared" si="3"/>
        <v>0</v>
      </c>
      <c r="Y53" s="164" t="e">
        <f t="shared" si="4"/>
        <v>#VALUE!</v>
      </c>
      <c r="Z53" s="164" t="e">
        <f t="shared" si="5"/>
        <v>#VALUE!</v>
      </c>
      <c r="AA53" s="155" t="e">
        <f>ROUNDDOWN(IF(AND(内訳・提供証明書!D118="第2号",G53&gt;="37000"),G53,37000*Q53/$B$9),0)</f>
        <v>#VALUE!</v>
      </c>
      <c r="AB53" s="169" t="e">
        <f>ROUNDDOWN(IF(AND(内訳・提供証明書!D118="第3号",G53&gt;="42000"),G53,42000*Q53/$B$9),0)</f>
        <v>#VALUE!</v>
      </c>
    </row>
    <row r="54" spans="1:28" ht="19.5" thickBot="1">
      <c r="A54" s="70">
        <v>38</v>
      </c>
      <c r="B54" s="43"/>
      <c r="C54" s="82"/>
      <c r="D54" s="194"/>
      <c r="E54" s="43"/>
      <c r="F54" s="43"/>
      <c r="G54" s="195"/>
      <c r="H54" s="43"/>
      <c r="I54" s="196"/>
      <c r="J54" s="77"/>
      <c r="K54" s="77"/>
      <c r="L54" s="77"/>
      <c r="M54" s="78"/>
      <c r="N54" s="78"/>
      <c r="O54" s="79"/>
      <c r="P54" s="141" t="b">
        <f>IF(AND(H54="月途中認定開始（転入）",G54&gt;37000),G54,IF(AND(H54="月途中認定終了（転出）",G54&gt;37000),G54,IF(AND(内訳・提供証明書!D121="第2号",I$3="認可外保育施設"),S54,IF(AND(内訳・提供証明書!D121="第3号",I$3="認可外保育施設"),T54,IF(AND(内訳・提供証明書!D121="第2号",I$3&lt;&gt;"認可外保育施設"),V54,IF(AND(内訳・提供証明書!D121="第3号",I$3&lt;&gt;"認可外保育施設"),W54))))))</f>
        <v>0</v>
      </c>
      <c r="Q54" s="142" t="str">
        <f>IF(H54="なし",無償化名簿!$B$9,IF(OR(H54="月途中入園",H54="月途中認定開始",H54="月途中認定開始（転入）"),N54-M54+1,IF(OR(H54="月途中退園",H54="月途中認定終了",H54="月途中認定終了（転出）"),N54-M54+1,"")))</f>
        <v/>
      </c>
      <c r="R54" s="155" t="e">
        <f>IF(内訳・提供証明書!D121="第2号",Y54,Z54)</f>
        <v>#VALUE!</v>
      </c>
      <c r="S54" s="155">
        <f t="shared" si="0"/>
        <v>0</v>
      </c>
      <c r="T54" s="155">
        <f t="shared" si="1"/>
        <v>0</v>
      </c>
      <c r="U54" s="157">
        <f t="shared" si="2"/>
        <v>0</v>
      </c>
      <c r="V54" s="157">
        <f t="shared" si="6"/>
        <v>0</v>
      </c>
      <c r="W54" s="155">
        <f t="shared" si="7"/>
        <v>0</v>
      </c>
      <c r="X54" s="158">
        <f t="shared" si="3"/>
        <v>0</v>
      </c>
      <c r="Y54" s="164" t="e">
        <f t="shared" si="4"/>
        <v>#VALUE!</v>
      </c>
      <c r="Z54" s="164" t="e">
        <f t="shared" si="5"/>
        <v>#VALUE!</v>
      </c>
      <c r="AA54" s="155" t="e">
        <f>ROUNDDOWN(IF(AND(内訳・提供証明書!D121="第2号",G54&gt;="37000"),G54,37000*Q54/$B$9),0)</f>
        <v>#VALUE!</v>
      </c>
      <c r="AB54" s="169" t="e">
        <f>ROUNDDOWN(IF(AND(内訳・提供証明書!D121="第3号",G54&gt;="42000"),G54,42000*Q54/$B$9),0)</f>
        <v>#VALUE!</v>
      </c>
    </row>
    <row r="55" spans="1:28" ht="19.5" thickBot="1">
      <c r="A55" s="70">
        <v>39</v>
      </c>
      <c r="B55" s="43"/>
      <c r="C55" s="82"/>
      <c r="D55" s="194"/>
      <c r="E55" s="43"/>
      <c r="F55" s="43"/>
      <c r="G55" s="195"/>
      <c r="H55" s="43"/>
      <c r="I55" s="196"/>
      <c r="J55" s="77"/>
      <c r="K55" s="77"/>
      <c r="L55" s="77"/>
      <c r="M55" s="78"/>
      <c r="N55" s="78"/>
      <c r="O55" s="79"/>
      <c r="P55" s="141" t="b">
        <f>IF(AND(H55="月途中認定開始（転入）",G55&gt;37000),G55,IF(AND(H55="月途中認定終了（転出）",G55&gt;37000),G55,IF(AND(内訳・提供証明書!D124="第2号",I$3="認可外保育施設"),S55,IF(AND(内訳・提供証明書!D124="第3号",I$3="認可外保育施設"),T55,IF(AND(内訳・提供証明書!D124="第2号",I$3&lt;&gt;"認可外保育施設"),V55,IF(AND(内訳・提供証明書!D124="第3号",I$3&lt;&gt;"認可外保育施設"),W55))))))</f>
        <v>0</v>
      </c>
      <c r="Q55" s="142" t="str">
        <f>IF(H55="なし",無償化名簿!$B$9,IF(OR(H55="月途中入園",H55="月途中認定開始",H55="月途中認定開始（転入）"),N55-M55+1,IF(OR(H55="月途中退園",H55="月途中認定終了",H55="月途中認定終了（転出）"),N55-M55+1,"")))</f>
        <v/>
      </c>
      <c r="R55" s="155" t="e">
        <f>IF(内訳・提供証明書!D124="第2号",Y55,Z55)</f>
        <v>#VALUE!</v>
      </c>
      <c r="S55" s="155">
        <f t="shared" si="0"/>
        <v>0</v>
      </c>
      <c r="T55" s="155">
        <f t="shared" si="1"/>
        <v>0</v>
      </c>
      <c r="U55" s="157">
        <f t="shared" si="2"/>
        <v>0</v>
      </c>
      <c r="V55" s="157">
        <f t="shared" si="6"/>
        <v>0</v>
      </c>
      <c r="W55" s="155">
        <f t="shared" si="7"/>
        <v>0</v>
      </c>
      <c r="X55" s="158">
        <f t="shared" si="3"/>
        <v>0</v>
      </c>
      <c r="Y55" s="164" t="e">
        <f t="shared" si="4"/>
        <v>#VALUE!</v>
      </c>
      <c r="Z55" s="164" t="e">
        <f t="shared" si="5"/>
        <v>#VALUE!</v>
      </c>
      <c r="AA55" s="155" t="e">
        <f>ROUNDDOWN(IF(AND(内訳・提供証明書!D124="第2号",G55&gt;="37000"),G55,37000*Q55/$B$9),0)</f>
        <v>#VALUE!</v>
      </c>
      <c r="AB55" s="169" t="e">
        <f>ROUNDDOWN(IF(AND(内訳・提供証明書!D124="第3号",G55&gt;="42000"),G55,42000*Q55/$B$9),0)</f>
        <v>#VALUE!</v>
      </c>
    </row>
    <row r="56" spans="1:28" ht="19.5" thickBot="1">
      <c r="A56" s="70">
        <v>40</v>
      </c>
      <c r="B56" s="43"/>
      <c r="C56" s="82"/>
      <c r="D56" s="194"/>
      <c r="E56" s="43"/>
      <c r="F56" s="43"/>
      <c r="G56" s="195"/>
      <c r="H56" s="43"/>
      <c r="I56" s="196"/>
      <c r="J56" s="77"/>
      <c r="K56" s="77"/>
      <c r="L56" s="77"/>
      <c r="M56" s="78"/>
      <c r="N56" s="78"/>
      <c r="O56" s="79"/>
      <c r="P56" s="141" t="b">
        <f>IF(AND(H56="月途中認定開始（転入）",G56&gt;37000),G56,IF(AND(H56="月途中認定終了（転出）",G56&gt;37000),G56,IF(AND(内訳・提供証明書!D127="第2号",I$3="認可外保育施設"),S56,IF(AND(内訳・提供証明書!D127="第3号",I$3="認可外保育施設"),T56,IF(AND(内訳・提供証明書!D127="第2号",I$3&lt;&gt;"認可外保育施設"),V56,IF(AND(内訳・提供証明書!D127="第3号",I$3&lt;&gt;"認可外保育施設"),W56))))))</f>
        <v>0</v>
      </c>
      <c r="Q56" s="142" t="str">
        <f>IF(H56="なし",無償化名簿!$B$9,IF(OR(H56="月途中入園",H56="月途中認定開始",H56="月途中認定開始（転入）"),N56-M56+1,IF(OR(H56="月途中退園",H56="月途中認定終了",H56="月途中認定終了（転出）"),N56-M56+1,"")))</f>
        <v/>
      </c>
      <c r="R56" s="155" t="e">
        <f>IF(内訳・提供証明書!D127="第2号",Y56,Z56)</f>
        <v>#VALUE!</v>
      </c>
      <c r="S56" s="155">
        <f t="shared" si="0"/>
        <v>0</v>
      </c>
      <c r="T56" s="155">
        <f t="shared" si="1"/>
        <v>0</v>
      </c>
      <c r="U56" s="157">
        <f t="shared" si="2"/>
        <v>0</v>
      </c>
      <c r="V56" s="157">
        <f t="shared" si="6"/>
        <v>0</v>
      </c>
      <c r="W56" s="155">
        <f t="shared" si="7"/>
        <v>0</v>
      </c>
      <c r="X56" s="158">
        <f t="shared" si="3"/>
        <v>0</v>
      </c>
      <c r="Y56" s="164" t="e">
        <f t="shared" si="4"/>
        <v>#VALUE!</v>
      </c>
      <c r="Z56" s="164" t="e">
        <f t="shared" si="5"/>
        <v>#VALUE!</v>
      </c>
      <c r="AA56" s="155" t="e">
        <f>ROUNDDOWN(IF(AND(内訳・提供証明書!D127="第2号",G56&gt;="37000"),G56,37000*Q56/$B$9),0)</f>
        <v>#VALUE!</v>
      </c>
      <c r="AB56" s="169" t="e">
        <f>ROUNDDOWN(IF(AND(内訳・提供証明書!D127="第3号",G56&gt;="42000"),G56,42000*Q56/$B$9),0)</f>
        <v>#VALUE!</v>
      </c>
    </row>
    <row r="57" spans="1:28" ht="19.5" thickBot="1">
      <c r="A57" s="70">
        <v>41</v>
      </c>
      <c r="B57" s="43"/>
      <c r="C57" s="82"/>
      <c r="D57" s="194"/>
      <c r="E57" s="43"/>
      <c r="F57" s="43"/>
      <c r="G57" s="195"/>
      <c r="H57" s="43"/>
      <c r="I57" s="196"/>
      <c r="J57" s="77"/>
      <c r="K57" s="77"/>
      <c r="L57" s="77"/>
      <c r="M57" s="78"/>
      <c r="N57" s="78"/>
      <c r="O57" s="79"/>
      <c r="P57" s="141" t="b">
        <f>IF(AND(H57="月途中認定開始（転入）",G57&gt;37000),G57,IF(AND(H57="月途中認定終了（転出）",G57&gt;37000),G57,IF(AND(内訳・提供証明書!D130="第2号",I$3="認可外保育施設"),S57,IF(AND(内訳・提供証明書!D130="第3号",I$3="認可外保育施設"),T57,IF(AND(内訳・提供証明書!D130="第2号",I$3&lt;&gt;"認可外保育施設"),V57,IF(AND(内訳・提供証明書!D130="第3号",I$3&lt;&gt;"認可外保育施設"),W57))))))</f>
        <v>0</v>
      </c>
      <c r="Q57" s="142" t="str">
        <f>IF(H57="なし",無償化名簿!$B$9,IF(OR(H57="月途中入園",H57="月途中認定開始",H57="月途中認定開始（転入）"),N57-M57+1,IF(OR(H57="月途中退園",H57="月途中認定終了",H57="月途中認定終了（転出）"),N57-M57+1,"")))</f>
        <v/>
      </c>
      <c r="R57" s="155" t="e">
        <f>IF(内訳・提供証明書!D130="第2号",Y57,Z57)</f>
        <v>#VALUE!</v>
      </c>
      <c r="S57" s="155">
        <f t="shared" si="0"/>
        <v>0</v>
      </c>
      <c r="T57" s="155">
        <f t="shared" si="1"/>
        <v>0</v>
      </c>
      <c r="U57" s="157">
        <f t="shared" si="2"/>
        <v>0</v>
      </c>
      <c r="V57" s="157">
        <f t="shared" si="6"/>
        <v>0</v>
      </c>
      <c r="W57" s="155">
        <f t="shared" si="7"/>
        <v>0</v>
      </c>
      <c r="X57" s="158">
        <f t="shared" si="3"/>
        <v>0</v>
      </c>
      <c r="Y57" s="164" t="e">
        <f t="shared" si="4"/>
        <v>#VALUE!</v>
      </c>
      <c r="Z57" s="164" t="e">
        <f t="shared" si="5"/>
        <v>#VALUE!</v>
      </c>
      <c r="AA57" s="155" t="e">
        <f>ROUNDDOWN(IF(AND(内訳・提供証明書!D130="第2号",G57&gt;="37000"),G57,37000*Q57/$B$9),0)</f>
        <v>#VALUE!</v>
      </c>
      <c r="AB57" s="169" t="e">
        <f>ROUNDDOWN(IF(AND(内訳・提供証明書!D130="第3号",G57&gt;="42000"),G57,42000*Q57/$B$9),0)</f>
        <v>#VALUE!</v>
      </c>
    </row>
    <row r="58" spans="1:28" ht="19.5" thickBot="1">
      <c r="A58" s="70">
        <v>42</v>
      </c>
      <c r="B58" s="43"/>
      <c r="C58" s="82"/>
      <c r="D58" s="194"/>
      <c r="E58" s="43"/>
      <c r="F58" s="43"/>
      <c r="G58" s="195"/>
      <c r="H58" s="43"/>
      <c r="I58" s="196"/>
      <c r="J58" s="77"/>
      <c r="K58" s="77"/>
      <c r="L58" s="77"/>
      <c r="M58" s="78"/>
      <c r="N58" s="78"/>
      <c r="O58" s="79"/>
      <c r="P58" s="141" t="b">
        <f>IF(AND(H58="月途中認定開始（転入）",G58&gt;37000),G58,IF(AND(H58="月途中認定終了（転出）",G58&gt;37000),G58,IF(AND(内訳・提供証明書!D133="第2号",I$3="認可外保育施設"),S58,IF(AND(内訳・提供証明書!D133="第3号",I$3="認可外保育施設"),T58,IF(AND(内訳・提供証明書!D133="第2号",I$3&lt;&gt;"認可外保育施設"),V58,IF(AND(内訳・提供証明書!D133="第3号",I$3&lt;&gt;"認可外保育施設"),W58))))))</f>
        <v>0</v>
      </c>
      <c r="Q58" s="142" t="str">
        <f>IF(H58="なし",無償化名簿!$B$9,IF(OR(H58="月途中入園",H58="月途中認定開始",H58="月途中認定開始（転入）"),N58-M58+1,IF(OR(H58="月途中退園",H58="月途中認定終了",H58="月途中認定終了（転出）"),N58-M58+1,"")))</f>
        <v/>
      </c>
      <c r="R58" s="155" t="e">
        <f>IF(内訳・提供証明書!D133="第2号",Y58,Z58)</f>
        <v>#VALUE!</v>
      </c>
      <c r="S58" s="155">
        <f t="shared" si="0"/>
        <v>0</v>
      </c>
      <c r="T58" s="155">
        <f t="shared" si="1"/>
        <v>0</v>
      </c>
      <c r="U58" s="157">
        <f t="shared" si="2"/>
        <v>0</v>
      </c>
      <c r="V58" s="157">
        <f t="shared" si="6"/>
        <v>0</v>
      </c>
      <c r="W58" s="155">
        <f t="shared" si="7"/>
        <v>0</v>
      </c>
      <c r="X58" s="158">
        <f t="shared" si="3"/>
        <v>0</v>
      </c>
      <c r="Y58" s="164" t="e">
        <f t="shared" si="4"/>
        <v>#VALUE!</v>
      </c>
      <c r="Z58" s="164" t="e">
        <f t="shared" si="5"/>
        <v>#VALUE!</v>
      </c>
      <c r="AA58" s="155" t="e">
        <f>ROUNDDOWN(IF(AND(内訳・提供証明書!D133="第2号",G58&gt;="37000"),G58,37000*Q58/$B$9),0)</f>
        <v>#VALUE!</v>
      </c>
      <c r="AB58" s="169" t="e">
        <f>ROUNDDOWN(IF(AND(内訳・提供証明書!D133="第3号",G58&gt;="42000"),G58,42000*Q58/$B$9),0)</f>
        <v>#VALUE!</v>
      </c>
    </row>
    <row r="59" spans="1:28" ht="19.5" thickBot="1">
      <c r="A59" s="70">
        <v>43</v>
      </c>
      <c r="B59" s="43"/>
      <c r="C59" s="82"/>
      <c r="D59" s="194"/>
      <c r="E59" s="43"/>
      <c r="F59" s="43"/>
      <c r="G59" s="195"/>
      <c r="H59" s="43"/>
      <c r="I59" s="196"/>
      <c r="J59" s="77"/>
      <c r="K59" s="77"/>
      <c r="L59" s="77"/>
      <c r="M59" s="78"/>
      <c r="N59" s="78"/>
      <c r="O59" s="79"/>
      <c r="P59" s="141" t="b">
        <f>IF(AND(H59="月途中認定開始（転入）",G59&gt;37000),G59,IF(AND(H59="月途中認定終了（転出）",G59&gt;37000),G59,IF(AND(内訳・提供証明書!D136="第2号",I$3="認可外保育施設"),S59,IF(AND(内訳・提供証明書!D136="第3号",I$3="認可外保育施設"),T59,IF(AND(内訳・提供証明書!D136="第2号",I$3&lt;&gt;"認可外保育施設"),V59,IF(AND(内訳・提供証明書!D136="第3号",I$3&lt;&gt;"認可外保育施設"),W59))))))</f>
        <v>0</v>
      </c>
      <c r="Q59" s="142" t="str">
        <f>IF(H59="なし",無償化名簿!$B$9,IF(OR(H59="月途中入園",H59="月途中認定開始",H59="月途中認定開始（転入）"),N59-M59+1,IF(OR(H59="月途中退園",H59="月途中認定終了",H59="月途中認定終了（転出）"),N59-M59+1,"")))</f>
        <v/>
      </c>
      <c r="R59" s="155" t="e">
        <f>IF(内訳・提供証明書!D136="第2号",Y59,Z59)</f>
        <v>#VALUE!</v>
      </c>
      <c r="S59" s="155">
        <f t="shared" si="0"/>
        <v>0</v>
      </c>
      <c r="T59" s="155">
        <f t="shared" si="1"/>
        <v>0</v>
      </c>
      <c r="U59" s="157">
        <f t="shared" si="2"/>
        <v>0</v>
      </c>
      <c r="V59" s="157">
        <f t="shared" si="6"/>
        <v>0</v>
      </c>
      <c r="W59" s="155">
        <f t="shared" si="7"/>
        <v>0</v>
      </c>
      <c r="X59" s="158">
        <f t="shared" si="3"/>
        <v>0</v>
      </c>
      <c r="Y59" s="164" t="e">
        <f t="shared" si="4"/>
        <v>#VALUE!</v>
      </c>
      <c r="Z59" s="164" t="e">
        <f t="shared" si="5"/>
        <v>#VALUE!</v>
      </c>
      <c r="AA59" s="155" t="e">
        <f>ROUNDDOWN(IF(AND(内訳・提供証明書!D136="第2号",G59&gt;="37000"),G59,37000*Q59/$B$9),0)</f>
        <v>#VALUE!</v>
      </c>
      <c r="AB59" s="169" t="e">
        <f>ROUNDDOWN(IF(AND(内訳・提供証明書!D136="第3号",G59&gt;="42000"),G59,42000*Q59/$B$9),0)</f>
        <v>#VALUE!</v>
      </c>
    </row>
    <row r="60" spans="1:28" ht="19.5" thickBot="1">
      <c r="A60" s="70">
        <v>44</v>
      </c>
      <c r="B60" s="43"/>
      <c r="C60" s="82"/>
      <c r="D60" s="194"/>
      <c r="E60" s="43"/>
      <c r="F60" s="43"/>
      <c r="G60" s="195"/>
      <c r="H60" s="43"/>
      <c r="I60" s="196"/>
      <c r="J60" s="77"/>
      <c r="K60" s="77"/>
      <c r="L60" s="77"/>
      <c r="M60" s="78"/>
      <c r="N60" s="78"/>
      <c r="O60" s="79"/>
      <c r="P60" s="141" t="b">
        <f>IF(AND(H60="月途中認定開始（転入）",G60&gt;37000),G60,IF(AND(H60="月途中認定終了（転出）",G60&gt;37000),G60,IF(AND(内訳・提供証明書!D139="第2号",I$3="認可外保育施設"),S60,IF(AND(内訳・提供証明書!D139="第3号",I$3="認可外保育施設"),T60,IF(AND(内訳・提供証明書!D139="第2号",I$3&lt;&gt;"認可外保育施設"),V60,IF(AND(内訳・提供証明書!D139="第3号",I$3&lt;&gt;"認可外保育施設"),W60))))))</f>
        <v>0</v>
      </c>
      <c r="Q60" s="142" t="str">
        <f>IF(H60="なし",無償化名簿!$B$9,IF(OR(H60="月途中入園",H60="月途中認定開始",H60="月途中認定開始（転入）"),N60-M60+1,IF(OR(H60="月途中退園",H60="月途中認定終了",H60="月途中認定終了（転出）"),N60-M60+1,"")))</f>
        <v/>
      </c>
      <c r="R60" s="155" t="e">
        <f>IF(内訳・提供証明書!D139="第2号",Y60,Z60)</f>
        <v>#VALUE!</v>
      </c>
      <c r="S60" s="155">
        <f t="shared" si="0"/>
        <v>0</v>
      </c>
      <c r="T60" s="155">
        <f t="shared" si="1"/>
        <v>0</v>
      </c>
      <c r="U60" s="157">
        <f t="shared" si="2"/>
        <v>0</v>
      </c>
      <c r="V60" s="157">
        <f t="shared" si="6"/>
        <v>0</v>
      </c>
      <c r="W60" s="155">
        <f t="shared" si="7"/>
        <v>0</v>
      </c>
      <c r="X60" s="158">
        <f t="shared" si="3"/>
        <v>0</v>
      </c>
      <c r="Y60" s="164" t="e">
        <f t="shared" si="4"/>
        <v>#VALUE!</v>
      </c>
      <c r="Z60" s="164" t="e">
        <f t="shared" si="5"/>
        <v>#VALUE!</v>
      </c>
      <c r="AA60" s="155" t="e">
        <f>ROUNDDOWN(IF(AND(内訳・提供証明書!D139="第2号",G60&gt;="37000"),G60,37000*Q60/$B$9),0)</f>
        <v>#VALUE!</v>
      </c>
      <c r="AB60" s="169" t="e">
        <f>ROUNDDOWN(IF(AND(内訳・提供証明書!D139="第3号",G60&gt;="42000"),G60,42000*Q60/$B$9),0)</f>
        <v>#VALUE!</v>
      </c>
    </row>
    <row r="61" spans="1:28" ht="19.5" thickBot="1">
      <c r="A61" s="70">
        <v>45</v>
      </c>
      <c r="B61" s="43"/>
      <c r="C61" s="82"/>
      <c r="D61" s="194"/>
      <c r="E61" s="43"/>
      <c r="F61" s="43"/>
      <c r="G61" s="195"/>
      <c r="H61" s="43"/>
      <c r="I61" s="196"/>
      <c r="J61" s="77"/>
      <c r="K61" s="77"/>
      <c r="L61" s="77"/>
      <c r="M61" s="78"/>
      <c r="N61" s="78"/>
      <c r="O61" s="79"/>
      <c r="P61" s="141" t="b">
        <f>IF(AND(H61="月途中認定開始（転入）",G61&gt;37000),G61,IF(AND(H61="月途中認定終了（転出）",G61&gt;37000),G61,IF(AND(内訳・提供証明書!D142="第2号",I$3="認可外保育施設"),S61,IF(AND(内訳・提供証明書!D142="第3号",I$3="認可外保育施設"),T61,IF(AND(内訳・提供証明書!D142="第2号",I$3&lt;&gt;"認可外保育施設"),V61,IF(AND(内訳・提供証明書!D142="第3号",I$3&lt;&gt;"認可外保育施設"),W61))))))</f>
        <v>0</v>
      </c>
      <c r="Q61" s="142" t="str">
        <f>IF(H61="なし",無償化名簿!$B$9,IF(OR(H61="月途中入園",H61="月途中認定開始",H61="月途中認定開始（転入）"),N61-M61+1,IF(OR(H61="月途中退園",H61="月途中認定終了",H61="月途中認定終了（転出）"),N61-M61+1,"")))</f>
        <v/>
      </c>
      <c r="R61" s="155" t="e">
        <f>IF(内訳・提供証明書!D142="第2号",Y61,Z61)</f>
        <v>#VALUE!</v>
      </c>
      <c r="S61" s="155">
        <f t="shared" si="0"/>
        <v>0</v>
      </c>
      <c r="T61" s="155">
        <f t="shared" si="1"/>
        <v>0</v>
      </c>
      <c r="U61" s="157">
        <f t="shared" si="2"/>
        <v>0</v>
      </c>
      <c r="V61" s="157">
        <f t="shared" si="6"/>
        <v>0</v>
      </c>
      <c r="W61" s="155">
        <f t="shared" si="7"/>
        <v>0</v>
      </c>
      <c r="X61" s="158">
        <f t="shared" si="3"/>
        <v>0</v>
      </c>
      <c r="Y61" s="164" t="e">
        <f t="shared" si="4"/>
        <v>#VALUE!</v>
      </c>
      <c r="Z61" s="164" t="e">
        <f t="shared" si="5"/>
        <v>#VALUE!</v>
      </c>
      <c r="AA61" s="155" t="e">
        <f>ROUNDDOWN(IF(AND(内訳・提供証明書!D142="第2号",G61&gt;="37000"),G61,37000*Q61/$B$9),0)</f>
        <v>#VALUE!</v>
      </c>
      <c r="AB61" s="169" t="e">
        <f>ROUNDDOWN(IF(AND(内訳・提供証明書!D142="第3号",G61&gt;="42000"),G61,42000*Q61/$B$9),0)</f>
        <v>#VALUE!</v>
      </c>
    </row>
    <row r="62" spans="1:28" ht="19.5" thickBot="1">
      <c r="A62" s="70">
        <v>46</v>
      </c>
      <c r="B62" s="43"/>
      <c r="C62" s="82"/>
      <c r="D62" s="194"/>
      <c r="E62" s="43"/>
      <c r="F62" s="43"/>
      <c r="G62" s="195"/>
      <c r="H62" s="43"/>
      <c r="I62" s="196"/>
      <c r="J62" s="77"/>
      <c r="K62" s="77"/>
      <c r="L62" s="77"/>
      <c r="M62" s="78"/>
      <c r="N62" s="78"/>
      <c r="O62" s="79"/>
      <c r="P62" s="141" t="b">
        <f>IF(AND(H62="月途中認定開始（転入）",G62&gt;37000),G62,IF(AND(H62="月途中認定終了（転出）",G62&gt;37000),G62,IF(AND(内訳・提供証明書!D145="第2号",I$3="認可外保育施設"),S62,IF(AND(内訳・提供証明書!D145="第3号",I$3="認可外保育施設"),T62,IF(AND(内訳・提供証明書!D145="第2号",I$3&lt;&gt;"認可外保育施設"),V62,IF(AND(内訳・提供証明書!D145="第3号",I$3&lt;&gt;"認可外保育施設"),W62))))))</f>
        <v>0</v>
      </c>
      <c r="Q62" s="142" t="str">
        <f>IF(H62="なし",無償化名簿!$B$9,IF(OR(H62="月途中入園",H62="月途中認定開始",H62="月途中認定開始（転入）"),N62-M62+1,IF(OR(H62="月途中退園",H62="月途中認定終了",H62="月途中認定終了（転出）"),N62-M62+1,"")))</f>
        <v/>
      </c>
      <c r="R62" s="155" t="e">
        <f>IF(内訳・提供証明書!D145="第2号",Y62,Z62)</f>
        <v>#VALUE!</v>
      </c>
      <c r="S62" s="155">
        <f t="shared" si="0"/>
        <v>0</v>
      </c>
      <c r="T62" s="155">
        <f t="shared" si="1"/>
        <v>0</v>
      </c>
      <c r="U62" s="157">
        <f t="shared" si="2"/>
        <v>0</v>
      </c>
      <c r="V62" s="157">
        <f t="shared" si="6"/>
        <v>0</v>
      </c>
      <c r="W62" s="155">
        <f t="shared" si="7"/>
        <v>0</v>
      </c>
      <c r="X62" s="158">
        <f t="shared" si="3"/>
        <v>0</v>
      </c>
      <c r="Y62" s="164" t="e">
        <f t="shared" si="4"/>
        <v>#VALUE!</v>
      </c>
      <c r="Z62" s="164" t="e">
        <f t="shared" si="5"/>
        <v>#VALUE!</v>
      </c>
      <c r="AA62" s="155" t="e">
        <f>ROUNDDOWN(IF(AND(内訳・提供証明書!D145="第2号",G62&gt;="37000"),G62,37000*Q62/$B$9),0)</f>
        <v>#VALUE!</v>
      </c>
      <c r="AB62" s="169" t="e">
        <f>ROUNDDOWN(IF(AND(内訳・提供証明書!D145="第3号",G62&gt;="42000"),G62,42000*Q62/$B$9),0)</f>
        <v>#VALUE!</v>
      </c>
    </row>
    <row r="63" spans="1:28" ht="19.5" thickBot="1">
      <c r="A63" s="70">
        <v>47</v>
      </c>
      <c r="B63" s="43"/>
      <c r="C63" s="82"/>
      <c r="D63" s="194"/>
      <c r="E63" s="43"/>
      <c r="F63" s="43"/>
      <c r="G63" s="195"/>
      <c r="H63" s="43"/>
      <c r="I63" s="196"/>
      <c r="J63" s="77"/>
      <c r="K63" s="77"/>
      <c r="L63" s="77"/>
      <c r="M63" s="78"/>
      <c r="N63" s="78"/>
      <c r="O63" s="79"/>
      <c r="P63" s="141" t="b">
        <f>IF(AND(H63="月途中認定開始（転入）",G63&gt;37000),G63,IF(AND(H63="月途中認定終了（転出）",G63&gt;37000),G63,IF(AND(内訳・提供証明書!D148="第2号",I$3="認可外保育施設"),S63,IF(AND(内訳・提供証明書!D148="第3号",I$3="認可外保育施設"),T63,IF(AND(内訳・提供証明書!D148="第2号",I$3&lt;&gt;"認可外保育施設"),V63,IF(AND(内訳・提供証明書!D148="第3号",I$3&lt;&gt;"認可外保育施設"),W63))))))</f>
        <v>0</v>
      </c>
      <c r="Q63" s="142" t="str">
        <f>IF(H63="なし",無償化名簿!$B$9,IF(OR(H63="月途中入園",H63="月途中認定開始",H63="月途中認定開始（転入）"),N63-M63+1,IF(OR(H63="月途中退園",H63="月途中認定終了",H63="月途中認定終了（転出）"),N63-M63+1,"")))</f>
        <v/>
      </c>
      <c r="R63" s="155" t="e">
        <f>IF(内訳・提供証明書!D148="第2号",Y63,Z63)</f>
        <v>#VALUE!</v>
      </c>
      <c r="S63" s="155">
        <f t="shared" si="0"/>
        <v>0</v>
      </c>
      <c r="T63" s="155">
        <f t="shared" si="1"/>
        <v>0</v>
      </c>
      <c r="U63" s="157">
        <f t="shared" si="2"/>
        <v>0</v>
      </c>
      <c r="V63" s="157">
        <f t="shared" si="6"/>
        <v>0</v>
      </c>
      <c r="W63" s="155">
        <f t="shared" si="7"/>
        <v>0</v>
      </c>
      <c r="X63" s="158">
        <f t="shared" si="3"/>
        <v>0</v>
      </c>
      <c r="Y63" s="164" t="e">
        <f t="shared" si="4"/>
        <v>#VALUE!</v>
      </c>
      <c r="Z63" s="164" t="e">
        <f t="shared" si="5"/>
        <v>#VALUE!</v>
      </c>
      <c r="AA63" s="155" t="e">
        <f>ROUNDDOWN(IF(AND(内訳・提供証明書!D148="第2号",G63&gt;="37000"),G63,37000*Q63/$B$9),0)</f>
        <v>#VALUE!</v>
      </c>
      <c r="AB63" s="169" t="e">
        <f>ROUNDDOWN(IF(AND(内訳・提供証明書!D148="第3号",G63&gt;="42000"),G63,42000*Q63/$B$9),0)</f>
        <v>#VALUE!</v>
      </c>
    </row>
    <row r="64" spans="1:28" ht="19.5" thickBot="1">
      <c r="A64" s="70">
        <v>48</v>
      </c>
      <c r="B64" s="43"/>
      <c r="C64" s="82"/>
      <c r="D64" s="194"/>
      <c r="E64" s="43"/>
      <c r="F64" s="43"/>
      <c r="G64" s="195"/>
      <c r="H64" s="43"/>
      <c r="I64" s="196"/>
      <c r="J64" s="77"/>
      <c r="K64" s="77"/>
      <c r="L64" s="77"/>
      <c r="M64" s="78"/>
      <c r="N64" s="78"/>
      <c r="O64" s="79"/>
      <c r="P64" s="141" t="b">
        <f>IF(AND(H64="月途中認定開始（転入）",G64&gt;37000),G64,IF(AND(H64="月途中認定終了（転出）",G64&gt;37000),G64,IF(AND(内訳・提供証明書!D151="第2号",I$3="認可外保育施設"),S64,IF(AND(内訳・提供証明書!D151="第3号",I$3="認可外保育施設"),T64,IF(AND(内訳・提供証明書!D151="第2号",I$3&lt;&gt;"認可外保育施設"),V64,IF(AND(内訳・提供証明書!D151="第3号",I$3&lt;&gt;"認可外保育施設"),W64))))))</f>
        <v>0</v>
      </c>
      <c r="Q64" s="142" t="str">
        <f>IF(H64="なし",無償化名簿!$B$9,IF(OR(H64="月途中入園",H64="月途中認定開始",H64="月途中認定開始（転入）"),N64-M64+1,IF(OR(H64="月途中退園",H64="月途中認定終了",H64="月途中認定終了（転出）"),N64-M64+1,"")))</f>
        <v/>
      </c>
      <c r="R64" s="155" t="e">
        <f>IF(内訳・提供証明書!D151="第2号",Y64,Z64)</f>
        <v>#VALUE!</v>
      </c>
      <c r="S64" s="155">
        <f t="shared" si="0"/>
        <v>0</v>
      </c>
      <c r="T64" s="155">
        <f t="shared" si="1"/>
        <v>0</v>
      </c>
      <c r="U64" s="157">
        <f t="shared" si="2"/>
        <v>0</v>
      </c>
      <c r="V64" s="157">
        <f t="shared" si="6"/>
        <v>0</v>
      </c>
      <c r="W64" s="155">
        <f t="shared" si="7"/>
        <v>0</v>
      </c>
      <c r="X64" s="158">
        <f t="shared" si="3"/>
        <v>0</v>
      </c>
      <c r="Y64" s="164" t="e">
        <f t="shared" si="4"/>
        <v>#VALUE!</v>
      </c>
      <c r="Z64" s="164" t="e">
        <f t="shared" si="5"/>
        <v>#VALUE!</v>
      </c>
      <c r="AA64" s="155" t="e">
        <f>ROUNDDOWN(IF(AND(内訳・提供証明書!D151="第2号",G64&gt;="37000"),G64,37000*Q64/$B$9),0)</f>
        <v>#VALUE!</v>
      </c>
      <c r="AB64" s="169" t="e">
        <f>ROUNDDOWN(IF(AND(内訳・提供証明書!D151="第3号",G64&gt;="42000"),G64,42000*Q64/$B$9),0)</f>
        <v>#VALUE!</v>
      </c>
    </row>
    <row r="65" spans="1:28" ht="19.5" thickBot="1">
      <c r="A65" s="70">
        <v>49</v>
      </c>
      <c r="B65" s="43"/>
      <c r="C65" s="82"/>
      <c r="D65" s="194"/>
      <c r="E65" s="43"/>
      <c r="F65" s="43"/>
      <c r="G65" s="195"/>
      <c r="H65" s="43"/>
      <c r="I65" s="196"/>
      <c r="J65" s="77"/>
      <c r="K65" s="77"/>
      <c r="L65" s="77"/>
      <c r="M65" s="78"/>
      <c r="N65" s="78"/>
      <c r="O65" s="79"/>
      <c r="P65" s="141" t="b">
        <f>IF(AND(H65="月途中認定開始（転入）",G65&gt;37000),G65,IF(AND(H65="月途中認定終了（転出）",G65&gt;37000),G65,IF(AND(内訳・提供証明書!D154="第2号",I$3="認可外保育施設"),S65,IF(AND(内訳・提供証明書!D154="第3号",I$3="認可外保育施設"),T65,IF(AND(内訳・提供証明書!D154="第2号",I$3&lt;&gt;"認可外保育施設"),V65,IF(AND(内訳・提供証明書!D154="第3号",I$3&lt;&gt;"認可外保育施設"),W65))))))</f>
        <v>0</v>
      </c>
      <c r="Q65" s="142" t="str">
        <f>IF(H65="なし",無償化名簿!$B$9,IF(OR(H65="月途中入園",H65="月途中認定開始",H65="月途中認定開始（転入）"),N65-M65+1,IF(OR(H65="月途中退園",H65="月途中認定終了",H65="月途中認定終了（転出）"),N65-M65+1,"")))</f>
        <v/>
      </c>
      <c r="R65" s="155" t="e">
        <f>IF(内訳・提供証明書!D154="第2号",Y65,Z65)</f>
        <v>#VALUE!</v>
      </c>
      <c r="S65" s="155">
        <f t="shared" si="0"/>
        <v>0</v>
      </c>
      <c r="T65" s="155">
        <f t="shared" si="1"/>
        <v>0</v>
      </c>
      <c r="U65" s="157">
        <f t="shared" si="2"/>
        <v>0</v>
      </c>
      <c r="V65" s="157">
        <f t="shared" si="6"/>
        <v>0</v>
      </c>
      <c r="W65" s="155">
        <f t="shared" si="7"/>
        <v>0</v>
      </c>
      <c r="X65" s="158">
        <f t="shared" si="3"/>
        <v>0</v>
      </c>
      <c r="Y65" s="164" t="e">
        <f t="shared" si="4"/>
        <v>#VALUE!</v>
      </c>
      <c r="Z65" s="164" t="e">
        <f t="shared" si="5"/>
        <v>#VALUE!</v>
      </c>
      <c r="AA65" s="155" t="e">
        <f>ROUNDDOWN(IF(AND(内訳・提供証明書!D154="第2号",G65&gt;="37000"),G65,37000*Q65/$B$9),0)</f>
        <v>#VALUE!</v>
      </c>
      <c r="AB65" s="169" t="e">
        <f>ROUNDDOWN(IF(AND(内訳・提供証明書!D154="第3号",G65&gt;="42000"),G65,42000*Q65/$B$9),0)</f>
        <v>#VALUE!</v>
      </c>
    </row>
    <row r="66" spans="1:28" ht="19.5" thickBot="1">
      <c r="A66" s="70">
        <v>50</v>
      </c>
      <c r="B66" s="43"/>
      <c r="C66" s="82"/>
      <c r="D66" s="194"/>
      <c r="E66" s="43"/>
      <c r="F66" s="43"/>
      <c r="G66" s="195"/>
      <c r="H66" s="43"/>
      <c r="I66" s="196"/>
      <c r="J66" s="77"/>
      <c r="K66" s="77"/>
      <c r="L66" s="77"/>
      <c r="M66" s="78"/>
      <c r="N66" s="78"/>
      <c r="O66" s="79"/>
      <c r="P66" s="141" t="b">
        <f>IF(AND(H66="月途中認定開始（転入）",G66&gt;37000),G66,IF(AND(H66="月途中認定終了（転出）",G66&gt;37000),G66,IF(AND(内訳・提供証明書!D157="第2号",I$3="認可外保育施設"),S66,IF(AND(内訳・提供証明書!D157="第3号",I$3="認可外保育施設"),T66,IF(AND(内訳・提供証明書!D157="第2号",I$3&lt;&gt;"認可外保育施設"),V66,IF(AND(内訳・提供証明書!D157="第3号",I$3&lt;&gt;"認可外保育施設"),W66))))))</f>
        <v>0</v>
      </c>
      <c r="Q66" s="142" t="str">
        <f>IF(H66="なし",無償化名簿!$B$9,IF(OR(H66="月途中入園",H66="月途中認定開始",H66="月途中認定開始（転入）"),N66-M66+1,IF(OR(H66="月途中退園",H66="月途中認定終了",H66="月途中認定終了（転出）"),N66-M66+1,"")))</f>
        <v/>
      </c>
      <c r="R66" s="155" t="e">
        <f>IF(内訳・提供証明書!D157="第2号",Y66,Z66)</f>
        <v>#VALUE!</v>
      </c>
      <c r="S66" s="155">
        <f t="shared" si="0"/>
        <v>0</v>
      </c>
      <c r="T66" s="155">
        <f t="shared" si="1"/>
        <v>0</v>
      </c>
      <c r="U66" s="157">
        <f t="shared" si="2"/>
        <v>0</v>
      </c>
      <c r="V66" s="157">
        <f t="shared" si="6"/>
        <v>0</v>
      </c>
      <c r="W66" s="155">
        <f t="shared" si="7"/>
        <v>0</v>
      </c>
      <c r="X66" s="158">
        <f t="shared" si="3"/>
        <v>0</v>
      </c>
      <c r="Y66" s="164" t="e">
        <f t="shared" si="4"/>
        <v>#VALUE!</v>
      </c>
      <c r="Z66" s="164" t="e">
        <f t="shared" si="5"/>
        <v>#VALUE!</v>
      </c>
      <c r="AA66" s="155" t="e">
        <f>ROUNDDOWN(IF(AND(内訳・提供証明書!D157="第2号",G66&gt;="37000"),G66,37000*Q66/$B$9),0)</f>
        <v>#VALUE!</v>
      </c>
      <c r="AB66" s="169" t="e">
        <f>ROUNDDOWN(IF(AND(内訳・提供証明書!D157="第3号",G66&gt;="42000"),G66,42000*Q66/$B$9),0)</f>
        <v>#VALUE!</v>
      </c>
    </row>
    <row r="67" spans="1:28" ht="19.5" thickBot="1">
      <c r="A67" s="70">
        <v>51</v>
      </c>
      <c r="B67" s="43"/>
      <c r="C67" s="82"/>
      <c r="D67" s="194"/>
      <c r="E67" s="43"/>
      <c r="F67" s="43"/>
      <c r="G67" s="195"/>
      <c r="H67" s="43"/>
      <c r="I67" s="196"/>
      <c r="J67" s="77"/>
      <c r="K67" s="77"/>
      <c r="L67" s="77"/>
      <c r="M67" s="78"/>
      <c r="N67" s="78"/>
      <c r="O67" s="79"/>
      <c r="P67" s="141" t="b">
        <f>IF(AND(H67="月途中認定開始（転入）",G67&gt;37000),G67,IF(AND(H67="月途中認定終了（転出）",G67&gt;37000),G67,IF(AND(内訳・提供証明書!D160="第2号",I$3="認可外保育施設"),S67,IF(AND(内訳・提供証明書!D160="第3号",I$3="認可外保育施設"),T67,IF(AND(内訳・提供証明書!D160="第2号",I$3&lt;&gt;"認可外保育施設"),V67,IF(AND(内訳・提供証明書!D160="第3号",I$3&lt;&gt;"認可外保育施設"),W67))))))</f>
        <v>0</v>
      </c>
      <c r="Q67" s="142" t="str">
        <f>IF(H67="なし",無償化名簿!$B$9,IF(OR(H67="月途中入園",H67="月途中認定開始",H67="月途中認定開始（転入）"),N67-M67+1,IF(OR(H67="月途中退園",H67="月途中認定終了",H67="月途中認定終了（転出）"),N67-M67+1,"")))</f>
        <v/>
      </c>
      <c r="R67" s="155" t="e">
        <f>IF(内訳・提供証明書!D160="第2号",Y67,Z67)</f>
        <v>#VALUE!</v>
      </c>
      <c r="S67" s="155">
        <f t="shared" ref="S67:S126" si="8">IF(G67&gt;=37000,G67,IF(H67="月途中入園",G67,IF(H67="月途中退園",G67,IF(H67="月途中認定開始",G67,IF(H67="月途中認定終了",G67,U67)))))</f>
        <v>0</v>
      </c>
      <c r="T67" s="155">
        <f t="shared" ref="T67:T126" si="9">IF(G67&gt;=42000,G67,IF(H67="月途中入園",G67,IF(H67="月途中退園",G67,IF(H67="月途中認定開始",G67,IF(H67="月途中認定終了",G67,U67)))))</f>
        <v>0</v>
      </c>
      <c r="U67" s="157">
        <f t="shared" si="2"/>
        <v>0</v>
      </c>
      <c r="V67" s="157">
        <f t="shared" ref="V67:V126" si="10">IF(G67&gt;=37000,G67,X67)</f>
        <v>0</v>
      </c>
      <c r="W67" s="155">
        <f t="shared" ref="W67:W126" si="11">IF(G67&gt;=42000,G67,X67)</f>
        <v>0</v>
      </c>
      <c r="X67" s="158">
        <f t="shared" si="3"/>
        <v>0</v>
      </c>
      <c r="Y67" s="164" t="e">
        <f t="shared" ref="Y67:Y126" si="12">IF(OR(H67="なし",H67="月途中入園",H67="月途中退園"),37000,AA67)</f>
        <v>#VALUE!</v>
      </c>
      <c r="Z67" s="164" t="e">
        <f t="shared" ref="Z67:Z126" si="13">IF(OR(H67="なし",H67="月途中入園",H67="月途中退園"),42000,AB67)</f>
        <v>#VALUE!</v>
      </c>
      <c r="AA67" s="155" t="e">
        <f>ROUNDDOWN(IF(AND(内訳・提供証明書!D160="第2号",G67&gt;="37000"),G67,37000*Q67/$B$9),0)</f>
        <v>#VALUE!</v>
      </c>
      <c r="AB67" s="169" t="e">
        <f>ROUNDDOWN(IF(AND(内訳・提供証明書!D160="第3号",G67&gt;="42000"),G67,42000*Q67/$B$9),0)</f>
        <v>#VALUE!</v>
      </c>
    </row>
    <row r="68" spans="1:28" ht="19.5" thickBot="1">
      <c r="A68" s="70">
        <v>52</v>
      </c>
      <c r="B68" s="43"/>
      <c r="C68" s="82"/>
      <c r="D68" s="194"/>
      <c r="E68" s="43"/>
      <c r="F68" s="43"/>
      <c r="G68" s="195"/>
      <c r="H68" s="43"/>
      <c r="I68" s="196"/>
      <c r="J68" s="77"/>
      <c r="K68" s="77"/>
      <c r="L68" s="77"/>
      <c r="M68" s="78"/>
      <c r="N68" s="78"/>
      <c r="O68" s="79"/>
      <c r="P68" s="141" t="b">
        <f>IF(AND(H68="月途中認定開始（転入）",G68&gt;37000),G68,IF(AND(H68="月途中認定終了（転出）",G68&gt;37000),G68,IF(AND(内訳・提供証明書!D163="第2号",I$3="認可外保育施設"),S68,IF(AND(内訳・提供証明書!D163="第3号",I$3="認可外保育施設"),T68,IF(AND(内訳・提供証明書!D163="第2号",I$3&lt;&gt;"認可外保育施設"),V68,IF(AND(内訳・提供証明書!D163="第3号",I$3&lt;&gt;"認可外保育施設"),W68))))))</f>
        <v>0</v>
      </c>
      <c r="Q68" s="142" t="str">
        <f>IF(H68="なし",無償化名簿!$B$9,IF(OR(H68="月途中入園",H68="月途中認定開始",H68="月途中認定開始（転入）"),N68-M68+1,IF(OR(H68="月途中退園",H68="月途中認定終了",H68="月途中認定終了（転出）"),N68-M68+1,"")))</f>
        <v/>
      </c>
      <c r="R68" s="155" t="e">
        <f>IF(内訳・提供証明書!D163="第2号",Y68,Z68)</f>
        <v>#VALUE!</v>
      </c>
      <c r="S68" s="155">
        <f t="shared" si="8"/>
        <v>0</v>
      </c>
      <c r="T68" s="155">
        <f t="shared" si="9"/>
        <v>0</v>
      </c>
      <c r="U68" s="157">
        <f t="shared" si="2"/>
        <v>0</v>
      </c>
      <c r="V68" s="157">
        <f t="shared" si="10"/>
        <v>0</v>
      </c>
      <c r="W68" s="155">
        <f t="shared" si="11"/>
        <v>0</v>
      </c>
      <c r="X68" s="158">
        <f t="shared" si="3"/>
        <v>0</v>
      </c>
      <c r="Y68" s="164" t="e">
        <f t="shared" si="12"/>
        <v>#VALUE!</v>
      </c>
      <c r="Z68" s="164" t="e">
        <f t="shared" si="13"/>
        <v>#VALUE!</v>
      </c>
      <c r="AA68" s="155" t="e">
        <f>ROUNDDOWN(IF(AND(内訳・提供証明書!D163="第2号",G68&gt;="37000"),G68,37000*Q68/$B$9),0)</f>
        <v>#VALUE!</v>
      </c>
      <c r="AB68" s="169" t="e">
        <f>ROUNDDOWN(IF(AND(内訳・提供証明書!D163="第3号",G68&gt;="42000"),G68,42000*Q68/$B$9),0)</f>
        <v>#VALUE!</v>
      </c>
    </row>
    <row r="69" spans="1:28" ht="19.5" thickBot="1">
      <c r="A69" s="70">
        <v>53</v>
      </c>
      <c r="B69" s="43"/>
      <c r="C69" s="82"/>
      <c r="D69" s="194"/>
      <c r="E69" s="43"/>
      <c r="F69" s="43"/>
      <c r="G69" s="195"/>
      <c r="H69" s="43"/>
      <c r="I69" s="196"/>
      <c r="J69" s="77"/>
      <c r="K69" s="77"/>
      <c r="L69" s="77"/>
      <c r="M69" s="78"/>
      <c r="N69" s="78"/>
      <c r="O69" s="79"/>
      <c r="P69" s="141" t="b">
        <f>IF(AND(H69="月途中認定開始（転入）",G69&gt;37000),G69,IF(AND(H69="月途中認定終了（転出）",G69&gt;37000),G69,IF(AND(内訳・提供証明書!D166="第2号",I$3="認可外保育施設"),S69,IF(AND(内訳・提供証明書!D166="第3号",I$3="認可外保育施設"),T69,IF(AND(内訳・提供証明書!D166="第2号",I$3&lt;&gt;"認可外保育施設"),V69,IF(AND(内訳・提供証明書!D166="第3号",I$3&lt;&gt;"認可外保育施設"),W69))))))</f>
        <v>0</v>
      </c>
      <c r="Q69" s="142" t="str">
        <f>IF(H69="なし",無償化名簿!$B$9,IF(OR(H69="月途中入園",H69="月途中認定開始",H69="月途中認定開始（転入）"),N69-M69+1,IF(OR(H69="月途中退園",H69="月途中認定終了",H69="月途中認定終了（転出）"),N69-M69+1,"")))</f>
        <v/>
      </c>
      <c r="R69" s="155" t="e">
        <f>IF(内訳・提供証明書!D166="第2号",Y69,Z69)</f>
        <v>#VALUE!</v>
      </c>
      <c r="S69" s="155">
        <f t="shared" si="8"/>
        <v>0</v>
      </c>
      <c r="T69" s="155">
        <f t="shared" si="9"/>
        <v>0</v>
      </c>
      <c r="U69" s="157">
        <f t="shared" si="2"/>
        <v>0</v>
      </c>
      <c r="V69" s="157">
        <f t="shared" si="10"/>
        <v>0</v>
      </c>
      <c r="W69" s="155">
        <f t="shared" si="11"/>
        <v>0</v>
      </c>
      <c r="X69" s="158">
        <f t="shared" si="3"/>
        <v>0</v>
      </c>
      <c r="Y69" s="164" t="e">
        <f t="shared" si="12"/>
        <v>#VALUE!</v>
      </c>
      <c r="Z69" s="164" t="e">
        <f t="shared" si="13"/>
        <v>#VALUE!</v>
      </c>
      <c r="AA69" s="155" t="e">
        <f>ROUNDDOWN(IF(AND(内訳・提供証明書!D166="第2号",G69&gt;="37000"),G69,37000*Q69/$B$9),0)</f>
        <v>#VALUE!</v>
      </c>
      <c r="AB69" s="169" t="e">
        <f>ROUNDDOWN(IF(AND(内訳・提供証明書!D166="第3号",G69&gt;="42000"),G69,42000*Q69/$B$9),0)</f>
        <v>#VALUE!</v>
      </c>
    </row>
    <row r="70" spans="1:28" ht="19.5" thickBot="1">
      <c r="A70" s="70">
        <v>54</v>
      </c>
      <c r="B70" s="43"/>
      <c r="C70" s="82"/>
      <c r="D70" s="194"/>
      <c r="E70" s="43"/>
      <c r="F70" s="43"/>
      <c r="G70" s="195"/>
      <c r="H70" s="43"/>
      <c r="I70" s="196"/>
      <c r="J70" s="77"/>
      <c r="K70" s="77"/>
      <c r="L70" s="77"/>
      <c r="M70" s="78"/>
      <c r="N70" s="78"/>
      <c r="O70" s="79"/>
      <c r="P70" s="141" t="b">
        <f>IF(AND(H70="月途中認定開始（転入）",G70&gt;37000),G70,IF(AND(H70="月途中認定終了（転出）",G70&gt;37000),G70,IF(AND(内訳・提供証明書!D169="第2号",I$3="認可外保育施設"),S70,IF(AND(内訳・提供証明書!D169="第3号",I$3="認可外保育施設"),T70,IF(AND(内訳・提供証明書!D169="第2号",I$3&lt;&gt;"認可外保育施設"),V70,IF(AND(内訳・提供証明書!D169="第3号",I$3&lt;&gt;"認可外保育施設"),W70))))))</f>
        <v>0</v>
      </c>
      <c r="Q70" s="142" t="str">
        <f>IF(H70="なし",無償化名簿!$B$9,IF(OR(H70="月途中入園",H70="月途中認定開始",H70="月途中認定開始（転入）"),N70-M70+1,IF(OR(H70="月途中退園",H70="月途中認定終了",H70="月途中認定終了（転出）"),N70-M70+1,"")))</f>
        <v/>
      </c>
      <c r="R70" s="155" t="e">
        <f>IF(内訳・提供証明書!D169="第2号",Y70,Z70)</f>
        <v>#VALUE!</v>
      </c>
      <c r="S70" s="155">
        <f t="shared" si="8"/>
        <v>0</v>
      </c>
      <c r="T70" s="155">
        <f t="shared" si="9"/>
        <v>0</v>
      </c>
      <c r="U70" s="157">
        <f t="shared" si="2"/>
        <v>0</v>
      </c>
      <c r="V70" s="157">
        <f t="shared" si="10"/>
        <v>0</v>
      </c>
      <c r="W70" s="155">
        <f t="shared" si="11"/>
        <v>0</v>
      </c>
      <c r="X70" s="158">
        <f t="shared" si="3"/>
        <v>0</v>
      </c>
      <c r="Y70" s="164" t="e">
        <f t="shared" si="12"/>
        <v>#VALUE!</v>
      </c>
      <c r="Z70" s="164" t="e">
        <f t="shared" si="13"/>
        <v>#VALUE!</v>
      </c>
      <c r="AA70" s="155" t="e">
        <f>ROUNDDOWN(IF(AND(内訳・提供証明書!D169="第2号",G70&gt;="37000"),G70,37000*Q70/$B$9),0)</f>
        <v>#VALUE!</v>
      </c>
      <c r="AB70" s="169" t="e">
        <f>ROUNDDOWN(IF(AND(内訳・提供証明書!D169="第3号",G70&gt;="42000"),G70,42000*Q70/$B$9),0)</f>
        <v>#VALUE!</v>
      </c>
    </row>
    <row r="71" spans="1:28" ht="19.5" thickBot="1">
      <c r="A71" s="70">
        <v>55</v>
      </c>
      <c r="B71" s="43"/>
      <c r="C71" s="82"/>
      <c r="D71" s="194"/>
      <c r="E71" s="43"/>
      <c r="F71" s="43"/>
      <c r="G71" s="195"/>
      <c r="H71" s="43"/>
      <c r="I71" s="196"/>
      <c r="J71" s="77"/>
      <c r="K71" s="77"/>
      <c r="L71" s="77"/>
      <c r="M71" s="78"/>
      <c r="N71" s="78"/>
      <c r="O71" s="79"/>
      <c r="P71" s="141" t="b">
        <f>IF(AND(H71="月途中認定開始（転入）",G71&gt;37000),G71,IF(AND(H71="月途中認定終了（転出）",G71&gt;37000),G71,IF(AND(内訳・提供証明書!D172="第2号",I$3="認可外保育施設"),S71,IF(AND(内訳・提供証明書!D172="第3号",I$3="認可外保育施設"),T71,IF(AND(内訳・提供証明書!D172="第2号",I$3&lt;&gt;"認可外保育施設"),V71,IF(AND(内訳・提供証明書!D172="第3号",I$3&lt;&gt;"認可外保育施設"),W71))))))</f>
        <v>0</v>
      </c>
      <c r="Q71" s="142" t="str">
        <f>IF(H71="なし",無償化名簿!$B$9,IF(OR(H71="月途中入園",H71="月途中認定開始",H71="月途中認定開始（転入）"),N71-M71+1,IF(OR(H71="月途中退園",H71="月途中認定終了",H71="月途中認定終了（転出）"),N71-M71+1,"")))</f>
        <v/>
      </c>
      <c r="R71" s="155" t="e">
        <f>IF(内訳・提供証明書!D172="第2号",Y71,Z71)</f>
        <v>#VALUE!</v>
      </c>
      <c r="S71" s="155">
        <f t="shared" si="8"/>
        <v>0</v>
      </c>
      <c r="T71" s="155">
        <f t="shared" si="9"/>
        <v>0</v>
      </c>
      <c r="U71" s="157">
        <f t="shared" si="2"/>
        <v>0</v>
      </c>
      <c r="V71" s="157">
        <f t="shared" si="10"/>
        <v>0</v>
      </c>
      <c r="W71" s="155">
        <f t="shared" si="11"/>
        <v>0</v>
      </c>
      <c r="X71" s="158">
        <f t="shared" si="3"/>
        <v>0</v>
      </c>
      <c r="Y71" s="164" t="e">
        <f t="shared" si="12"/>
        <v>#VALUE!</v>
      </c>
      <c r="Z71" s="164" t="e">
        <f t="shared" si="13"/>
        <v>#VALUE!</v>
      </c>
      <c r="AA71" s="155" t="e">
        <f>ROUNDDOWN(IF(AND(内訳・提供証明書!D172="第2号",G71&gt;="37000"),G71,37000*Q71/$B$9),0)</f>
        <v>#VALUE!</v>
      </c>
      <c r="AB71" s="169" t="e">
        <f>ROUNDDOWN(IF(AND(内訳・提供証明書!D172="第3号",G71&gt;="42000"),G71,42000*Q71/$B$9),0)</f>
        <v>#VALUE!</v>
      </c>
    </row>
    <row r="72" spans="1:28" ht="19.5" thickBot="1">
      <c r="A72" s="70">
        <v>56</v>
      </c>
      <c r="B72" s="43"/>
      <c r="C72" s="82"/>
      <c r="D72" s="194"/>
      <c r="E72" s="43"/>
      <c r="F72" s="43"/>
      <c r="G72" s="195"/>
      <c r="H72" s="43"/>
      <c r="I72" s="196"/>
      <c r="J72" s="77"/>
      <c r="K72" s="77"/>
      <c r="L72" s="77"/>
      <c r="M72" s="78"/>
      <c r="N72" s="78"/>
      <c r="O72" s="79"/>
      <c r="P72" s="141" t="b">
        <f>IF(AND(H72="月途中認定開始（転入）",G72&gt;37000),G72,IF(AND(H72="月途中認定終了（転出）",G72&gt;37000),G72,IF(AND(内訳・提供証明書!D175="第2号",I$3="認可外保育施設"),S72,IF(AND(内訳・提供証明書!D175="第3号",I$3="認可外保育施設"),T72,IF(AND(内訳・提供証明書!D175="第2号",I$3&lt;&gt;"認可外保育施設"),V72,IF(AND(内訳・提供証明書!D175="第3号",I$3&lt;&gt;"認可外保育施設"),W72))))))</f>
        <v>0</v>
      </c>
      <c r="Q72" s="142" t="str">
        <f>IF(H72="なし",無償化名簿!$B$9,IF(OR(H72="月途中入園",H72="月途中認定開始",H72="月途中認定開始（転入）"),N72-M72+1,IF(OR(H72="月途中退園",H72="月途中認定終了",H72="月途中認定終了（転出）"),N72-M72+1,"")))</f>
        <v/>
      </c>
      <c r="R72" s="155" t="e">
        <f>IF(内訳・提供証明書!D175="第2号",Y72,Z72)</f>
        <v>#VALUE!</v>
      </c>
      <c r="S72" s="155">
        <f t="shared" si="8"/>
        <v>0</v>
      </c>
      <c r="T72" s="155">
        <f t="shared" si="9"/>
        <v>0</v>
      </c>
      <c r="U72" s="157">
        <f t="shared" si="2"/>
        <v>0</v>
      </c>
      <c r="V72" s="157">
        <f t="shared" si="10"/>
        <v>0</v>
      </c>
      <c r="W72" s="155">
        <f t="shared" si="11"/>
        <v>0</v>
      </c>
      <c r="X72" s="158">
        <f t="shared" si="3"/>
        <v>0</v>
      </c>
      <c r="Y72" s="164" t="e">
        <f t="shared" si="12"/>
        <v>#VALUE!</v>
      </c>
      <c r="Z72" s="164" t="e">
        <f t="shared" si="13"/>
        <v>#VALUE!</v>
      </c>
      <c r="AA72" s="155" t="e">
        <f>ROUNDDOWN(IF(AND(内訳・提供証明書!D175="第2号",G72&gt;="37000"),G72,37000*Q72/$B$9),0)</f>
        <v>#VALUE!</v>
      </c>
      <c r="AB72" s="169" t="e">
        <f>ROUNDDOWN(IF(AND(内訳・提供証明書!D175="第3号",G72&gt;="42000"),G72,42000*Q72/$B$9),0)</f>
        <v>#VALUE!</v>
      </c>
    </row>
    <row r="73" spans="1:28" ht="19.5" thickBot="1">
      <c r="A73" s="70">
        <v>57</v>
      </c>
      <c r="B73" s="43"/>
      <c r="C73" s="82"/>
      <c r="D73" s="194"/>
      <c r="E73" s="43"/>
      <c r="F73" s="43"/>
      <c r="G73" s="195"/>
      <c r="H73" s="43"/>
      <c r="I73" s="196"/>
      <c r="J73" s="77"/>
      <c r="K73" s="77"/>
      <c r="L73" s="77"/>
      <c r="M73" s="78"/>
      <c r="N73" s="78"/>
      <c r="O73" s="79"/>
      <c r="P73" s="141" t="b">
        <f>IF(AND(H73="月途中認定開始（転入）",G73&gt;37000),G73,IF(AND(H73="月途中認定終了（転出）",G73&gt;37000),G73,IF(AND(内訳・提供証明書!D178="第2号",I$3="認可外保育施設"),S73,IF(AND(内訳・提供証明書!D178="第3号",I$3="認可外保育施設"),T73,IF(AND(内訳・提供証明書!D178="第2号",I$3&lt;&gt;"認可外保育施設"),V73,IF(AND(内訳・提供証明書!D178="第3号",I$3&lt;&gt;"認可外保育施設"),W73))))))</f>
        <v>0</v>
      </c>
      <c r="Q73" s="142" t="str">
        <f>IF(H73="なし",無償化名簿!$B$9,IF(OR(H73="月途中入園",H73="月途中認定開始",H73="月途中認定開始（転入）"),N73-M73+1,IF(OR(H73="月途中退園",H73="月途中認定終了",H73="月途中認定終了（転出）"),N73-M73+1,"")))</f>
        <v/>
      </c>
      <c r="R73" s="155" t="e">
        <f>IF(内訳・提供証明書!D178="第2号",Y73,Z73)</f>
        <v>#VALUE!</v>
      </c>
      <c r="S73" s="155">
        <f t="shared" si="8"/>
        <v>0</v>
      </c>
      <c r="T73" s="155">
        <f t="shared" si="9"/>
        <v>0</v>
      </c>
      <c r="U73" s="157">
        <f t="shared" si="2"/>
        <v>0</v>
      </c>
      <c r="V73" s="157">
        <f t="shared" si="10"/>
        <v>0</v>
      </c>
      <c r="W73" s="155">
        <f t="shared" si="11"/>
        <v>0</v>
      </c>
      <c r="X73" s="158">
        <f t="shared" si="3"/>
        <v>0</v>
      </c>
      <c r="Y73" s="164" t="e">
        <f t="shared" si="12"/>
        <v>#VALUE!</v>
      </c>
      <c r="Z73" s="164" t="e">
        <f t="shared" si="13"/>
        <v>#VALUE!</v>
      </c>
      <c r="AA73" s="155" t="e">
        <f>ROUNDDOWN(IF(AND(内訳・提供証明書!D178="第2号",G73&gt;="37000"),G73,37000*Q73/$B$9),0)</f>
        <v>#VALUE!</v>
      </c>
      <c r="AB73" s="169" t="e">
        <f>ROUNDDOWN(IF(AND(内訳・提供証明書!D178="第3号",G73&gt;="42000"),G73,42000*Q73/$B$9),0)</f>
        <v>#VALUE!</v>
      </c>
    </row>
    <row r="74" spans="1:28" ht="19.5" thickBot="1">
      <c r="A74" s="70">
        <v>58</v>
      </c>
      <c r="B74" s="43"/>
      <c r="C74" s="82"/>
      <c r="D74" s="194"/>
      <c r="E74" s="43"/>
      <c r="F74" s="43"/>
      <c r="G74" s="195"/>
      <c r="H74" s="43"/>
      <c r="I74" s="196"/>
      <c r="J74" s="77"/>
      <c r="K74" s="77"/>
      <c r="L74" s="77"/>
      <c r="M74" s="78"/>
      <c r="N74" s="78"/>
      <c r="O74" s="79"/>
      <c r="P74" s="141" t="b">
        <f>IF(AND(H74="月途中認定開始（転入）",G74&gt;37000),G74,IF(AND(H74="月途中認定終了（転出）",G74&gt;37000),G74,IF(AND(内訳・提供証明書!D181="第2号",I$3="認可外保育施設"),S74,IF(AND(内訳・提供証明書!D181="第3号",I$3="認可外保育施設"),T74,IF(AND(内訳・提供証明書!D181="第2号",I$3&lt;&gt;"認可外保育施設"),V74,IF(AND(内訳・提供証明書!D181="第3号",I$3&lt;&gt;"認可外保育施設"),W74))))))</f>
        <v>0</v>
      </c>
      <c r="Q74" s="142" t="str">
        <f>IF(H74="なし",無償化名簿!$B$9,IF(OR(H74="月途中入園",H74="月途中認定開始",H74="月途中認定開始（転入）"),N74-M74+1,IF(OR(H74="月途中退園",H74="月途中認定終了",H74="月途中認定終了（転出）"),N74-M74+1,"")))</f>
        <v/>
      </c>
      <c r="R74" s="155" t="e">
        <f>IF(内訳・提供証明書!D181="第2号",Y74,Z74)</f>
        <v>#VALUE!</v>
      </c>
      <c r="S74" s="155">
        <f t="shared" si="8"/>
        <v>0</v>
      </c>
      <c r="T74" s="155">
        <f t="shared" si="9"/>
        <v>0</v>
      </c>
      <c r="U74" s="157">
        <f t="shared" si="2"/>
        <v>0</v>
      </c>
      <c r="V74" s="157">
        <f t="shared" si="10"/>
        <v>0</v>
      </c>
      <c r="W74" s="155">
        <f t="shared" si="11"/>
        <v>0</v>
      </c>
      <c r="X74" s="158">
        <f t="shared" si="3"/>
        <v>0</v>
      </c>
      <c r="Y74" s="164" t="e">
        <f t="shared" si="12"/>
        <v>#VALUE!</v>
      </c>
      <c r="Z74" s="164" t="e">
        <f t="shared" si="13"/>
        <v>#VALUE!</v>
      </c>
      <c r="AA74" s="155" t="e">
        <f>ROUNDDOWN(IF(AND(内訳・提供証明書!D181="第2号",G74&gt;="37000"),G74,37000*Q74/$B$9),0)</f>
        <v>#VALUE!</v>
      </c>
      <c r="AB74" s="169" t="e">
        <f>ROUNDDOWN(IF(AND(内訳・提供証明書!D181="第3号",G74&gt;="42000"),G74,42000*Q74/$B$9),0)</f>
        <v>#VALUE!</v>
      </c>
    </row>
    <row r="75" spans="1:28" ht="19.5" thickBot="1">
      <c r="A75" s="70">
        <v>59</v>
      </c>
      <c r="B75" s="43"/>
      <c r="C75" s="82"/>
      <c r="D75" s="194"/>
      <c r="E75" s="43"/>
      <c r="F75" s="43"/>
      <c r="G75" s="195"/>
      <c r="H75" s="43"/>
      <c r="I75" s="196"/>
      <c r="J75" s="77"/>
      <c r="K75" s="77"/>
      <c r="L75" s="77"/>
      <c r="M75" s="78"/>
      <c r="N75" s="78"/>
      <c r="O75" s="79"/>
      <c r="P75" s="141" t="b">
        <f>IF(AND(H75="月途中認定開始（転入）",G75&gt;37000),G75,IF(AND(H75="月途中認定終了（転出）",G75&gt;37000),G75,IF(AND(内訳・提供証明書!D184="第2号",I$3="認可外保育施設"),S75,IF(AND(内訳・提供証明書!D184="第3号",I$3="認可外保育施設"),T75,IF(AND(内訳・提供証明書!D184="第2号",I$3&lt;&gt;"認可外保育施設"),V75,IF(AND(内訳・提供証明書!D184="第3号",I$3&lt;&gt;"認可外保育施設"),W75))))))</f>
        <v>0</v>
      </c>
      <c r="Q75" s="142" t="str">
        <f>IF(H75="なし",無償化名簿!$B$9,IF(OR(H75="月途中入園",H75="月途中認定開始",H75="月途中認定開始（転入）"),N75-M75+1,IF(OR(H75="月途中退園",H75="月途中認定終了",H75="月途中認定終了（転出）"),N75-M75+1,"")))</f>
        <v/>
      </c>
      <c r="R75" s="155" t="e">
        <f>IF(内訳・提供証明書!D184="第2号",Y75,Z75)</f>
        <v>#VALUE!</v>
      </c>
      <c r="S75" s="155">
        <f t="shared" si="8"/>
        <v>0</v>
      </c>
      <c r="T75" s="155">
        <f t="shared" si="9"/>
        <v>0</v>
      </c>
      <c r="U75" s="157">
        <f t="shared" si="2"/>
        <v>0</v>
      </c>
      <c r="V75" s="157">
        <f t="shared" si="10"/>
        <v>0</v>
      </c>
      <c r="W75" s="155">
        <f t="shared" si="11"/>
        <v>0</v>
      </c>
      <c r="X75" s="158">
        <f t="shared" si="3"/>
        <v>0</v>
      </c>
      <c r="Y75" s="164" t="e">
        <f t="shared" si="12"/>
        <v>#VALUE!</v>
      </c>
      <c r="Z75" s="164" t="e">
        <f t="shared" si="13"/>
        <v>#VALUE!</v>
      </c>
      <c r="AA75" s="155" t="e">
        <f>ROUNDDOWN(IF(AND(内訳・提供証明書!D184="第2号",G75&gt;="37000"),G75,37000*Q75/$B$9),0)</f>
        <v>#VALUE!</v>
      </c>
      <c r="AB75" s="169" t="e">
        <f>ROUNDDOWN(IF(AND(内訳・提供証明書!D184="第3号",G75&gt;="42000"),G75,42000*Q75/$B$9),0)</f>
        <v>#VALUE!</v>
      </c>
    </row>
    <row r="76" spans="1:28" ht="19.5" thickBot="1">
      <c r="A76" s="70">
        <v>60</v>
      </c>
      <c r="B76" s="43"/>
      <c r="C76" s="82"/>
      <c r="D76" s="194"/>
      <c r="E76" s="43"/>
      <c r="F76" s="43"/>
      <c r="G76" s="195"/>
      <c r="H76" s="43"/>
      <c r="I76" s="196"/>
      <c r="J76" s="77"/>
      <c r="K76" s="77"/>
      <c r="L76" s="77"/>
      <c r="M76" s="78"/>
      <c r="N76" s="78"/>
      <c r="O76" s="79"/>
      <c r="P76" s="141" t="b">
        <f>IF(AND(H76="月途中認定開始（転入）",G76&gt;37000),G76,IF(AND(H76="月途中認定終了（転出）",G76&gt;37000),G76,IF(AND(内訳・提供証明書!D187="第2号",I$3="認可外保育施設"),S76,IF(AND(内訳・提供証明書!D187="第3号",I$3="認可外保育施設"),T76,IF(AND(内訳・提供証明書!D187="第2号",I$3&lt;&gt;"認可外保育施設"),V76,IF(AND(内訳・提供証明書!D187="第3号",I$3&lt;&gt;"認可外保育施設"),W76))))))</f>
        <v>0</v>
      </c>
      <c r="Q76" s="142" t="str">
        <f>IF(H76="なし",無償化名簿!$B$9,IF(OR(H76="月途中入園",H76="月途中認定開始",H76="月途中認定開始（転入）"),N76-M76+1,IF(OR(H76="月途中退園",H76="月途中認定終了",H76="月途中認定終了（転出）"),N76-M76+1,"")))</f>
        <v/>
      </c>
      <c r="R76" s="155" t="e">
        <f>IF(内訳・提供証明書!D187="第2号",Y76,Z76)</f>
        <v>#VALUE!</v>
      </c>
      <c r="S76" s="155">
        <f t="shared" si="8"/>
        <v>0</v>
      </c>
      <c r="T76" s="155">
        <f t="shared" si="9"/>
        <v>0</v>
      </c>
      <c r="U76" s="157">
        <f t="shared" si="2"/>
        <v>0</v>
      </c>
      <c r="V76" s="157">
        <f t="shared" si="10"/>
        <v>0</v>
      </c>
      <c r="W76" s="155">
        <f t="shared" si="11"/>
        <v>0</v>
      </c>
      <c r="X76" s="158">
        <f t="shared" si="3"/>
        <v>0</v>
      </c>
      <c r="Y76" s="164" t="e">
        <f t="shared" si="12"/>
        <v>#VALUE!</v>
      </c>
      <c r="Z76" s="164" t="e">
        <f t="shared" si="13"/>
        <v>#VALUE!</v>
      </c>
      <c r="AA76" s="155" t="e">
        <f>ROUNDDOWN(IF(AND(内訳・提供証明書!D187="第2号",G76&gt;="37000"),G76,37000*Q76/$B$9),0)</f>
        <v>#VALUE!</v>
      </c>
      <c r="AB76" s="169" t="e">
        <f>ROUNDDOWN(IF(AND(内訳・提供証明書!D187="第3号",G76&gt;="42000"),G76,42000*Q76/$B$9),0)</f>
        <v>#VALUE!</v>
      </c>
    </row>
    <row r="77" spans="1:28" ht="19.5" thickBot="1">
      <c r="A77" s="70">
        <v>61</v>
      </c>
      <c r="B77" s="43"/>
      <c r="C77" s="82"/>
      <c r="D77" s="194"/>
      <c r="E77" s="43"/>
      <c r="F77" s="43"/>
      <c r="G77" s="195"/>
      <c r="H77" s="43"/>
      <c r="I77" s="196"/>
      <c r="J77" s="77"/>
      <c r="K77" s="77"/>
      <c r="L77" s="77"/>
      <c r="M77" s="78"/>
      <c r="N77" s="78"/>
      <c r="O77" s="79"/>
      <c r="P77" s="141" t="b">
        <f>IF(AND(H77="月途中認定開始（転入）",G77&gt;37000),G77,IF(AND(H77="月途中認定終了（転出）",G77&gt;37000),G77,IF(AND(内訳・提供証明書!D190="第2号",I$3="認可外保育施設"),S77,IF(AND(内訳・提供証明書!D190="第3号",I$3="認可外保育施設"),T77,IF(AND(内訳・提供証明書!D190="第2号",I$3&lt;&gt;"認可外保育施設"),V77,IF(AND(内訳・提供証明書!D190="第3号",I$3&lt;&gt;"認可外保育施設"),W77))))))</f>
        <v>0</v>
      </c>
      <c r="Q77" s="142" t="str">
        <f>IF(H77="なし",無償化名簿!$B$9,IF(OR(H77="月途中入園",H77="月途中認定開始",H77="月途中認定開始（転入）"),N77-M77+1,IF(OR(H77="月途中退園",H77="月途中認定終了",H77="月途中認定終了（転出）"),N77-M77+1,"")))</f>
        <v/>
      </c>
      <c r="R77" s="155" t="e">
        <f>IF(内訳・提供証明書!D190="第2号",Y77,Z77)</f>
        <v>#VALUE!</v>
      </c>
      <c r="S77" s="155">
        <f t="shared" si="8"/>
        <v>0</v>
      </c>
      <c r="T77" s="155">
        <f t="shared" si="9"/>
        <v>0</v>
      </c>
      <c r="U77" s="157">
        <f t="shared" si="2"/>
        <v>0</v>
      </c>
      <c r="V77" s="157">
        <f t="shared" si="10"/>
        <v>0</v>
      </c>
      <c r="W77" s="155">
        <f t="shared" si="11"/>
        <v>0</v>
      </c>
      <c r="X77" s="158">
        <f t="shared" si="3"/>
        <v>0</v>
      </c>
      <c r="Y77" s="164" t="e">
        <f t="shared" si="12"/>
        <v>#VALUE!</v>
      </c>
      <c r="Z77" s="164" t="e">
        <f t="shared" si="13"/>
        <v>#VALUE!</v>
      </c>
      <c r="AA77" s="155" t="e">
        <f>ROUNDDOWN(IF(AND(内訳・提供証明書!D190="第2号",G77&gt;="37000"),G77,37000*Q77/$B$9),0)</f>
        <v>#VALUE!</v>
      </c>
      <c r="AB77" s="169" t="e">
        <f>ROUNDDOWN(IF(AND(内訳・提供証明書!D190="第3号",G77&gt;="42000"),G77,42000*Q77/$B$9),0)</f>
        <v>#VALUE!</v>
      </c>
    </row>
    <row r="78" spans="1:28" ht="19.5" thickBot="1">
      <c r="A78" s="70">
        <v>62</v>
      </c>
      <c r="B78" s="43"/>
      <c r="C78" s="82"/>
      <c r="D78" s="194"/>
      <c r="E78" s="43"/>
      <c r="F78" s="43"/>
      <c r="G78" s="195"/>
      <c r="H78" s="43"/>
      <c r="I78" s="196"/>
      <c r="J78" s="77"/>
      <c r="K78" s="77"/>
      <c r="L78" s="77"/>
      <c r="M78" s="78"/>
      <c r="N78" s="78"/>
      <c r="O78" s="79"/>
      <c r="P78" s="141" t="b">
        <f>IF(AND(H78="月途中認定開始（転入）",G78&gt;37000),G78,IF(AND(H78="月途中認定終了（転出）",G78&gt;37000),G78,IF(AND(内訳・提供証明書!D193="第2号",I$3="認可外保育施設"),S78,IF(AND(内訳・提供証明書!D193="第3号",I$3="認可外保育施設"),T78,IF(AND(内訳・提供証明書!D193="第2号",I$3&lt;&gt;"認可外保育施設"),V78,IF(AND(内訳・提供証明書!D193="第3号",I$3&lt;&gt;"認可外保育施設"),W78))))))</f>
        <v>0</v>
      </c>
      <c r="Q78" s="142" t="str">
        <f>IF(H78="なし",無償化名簿!$B$9,IF(OR(H78="月途中入園",H78="月途中認定開始",H78="月途中認定開始（転入）"),N78-M78+1,IF(OR(H78="月途中退園",H78="月途中認定終了",H78="月途中認定終了（転出）"),N78-M78+1,"")))</f>
        <v/>
      </c>
      <c r="R78" s="155" t="e">
        <f>IF(内訳・提供証明書!D193="第2号",Y78,Z78)</f>
        <v>#VALUE!</v>
      </c>
      <c r="S78" s="155">
        <f t="shared" si="8"/>
        <v>0</v>
      </c>
      <c r="T78" s="155">
        <f t="shared" si="9"/>
        <v>0</v>
      </c>
      <c r="U78" s="157">
        <f t="shared" si="2"/>
        <v>0</v>
      </c>
      <c r="V78" s="157">
        <f t="shared" si="10"/>
        <v>0</v>
      </c>
      <c r="W78" s="155">
        <f t="shared" si="11"/>
        <v>0</v>
      </c>
      <c r="X78" s="158">
        <f t="shared" si="3"/>
        <v>0</v>
      </c>
      <c r="Y78" s="164" t="e">
        <f t="shared" si="12"/>
        <v>#VALUE!</v>
      </c>
      <c r="Z78" s="164" t="e">
        <f t="shared" si="13"/>
        <v>#VALUE!</v>
      </c>
      <c r="AA78" s="155" t="e">
        <f>ROUNDDOWN(IF(AND(内訳・提供証明書!D193="第2号",G78&gt;="37000"),G78,37000*Q78/$B$9),0)</f>
        <v>#VALUE!</v>
      </c>
      <c r="AB78" s="169" t="e">
        <f>ROUNDDOWN(IF(AND(内訳・提供証明書!D193="第3号",G78&gt;="42000"),G78,42000*Q78/$B$9),0)</f>
        <v>#VALUE!</v>
      </c>
    </row>
    <row r="79" spans="1:28" ht="19.5" thickBot="1">
      <c r="A79" s="70">
        <v>63</v>
      </c>
      <c r="B79" s="43"/>
      <c r="C79" s="82"/>
      <c r="D79" s="194"/>
      <c r="E79" s="43"/>
      <c r="F79" s="43"/>
      <c r="G79" s="195"/>
      <c r="H79" s="43"/>
      <c r="I79" s="196"/>
      <c r="J79" s="77"/>
      <c r="K79" s="77"/>
      <c r="L79" s="77"/>
      <c r="M79" s="78"/>
      <c r="N79" s="78"/>
      <c r="O79" s="79"/>
      <c r="P79" s="141" t="b">
        <f>IF(AND(H79="月途中認定開始（転入）",G79&gt;37000),G79,IF(AND(H79="月途中認定終了（転出）",G79&gt;37000),G79,IF(AND(内訳・提供証明書!D196="第2号",I$3="認可外保育施設"),S79,IF(AND(内訳・提供証明書!D196="第3号",I$3="認可外保育施設"),T79,IF(AND(内訳・提供証明書!D196="第2号",I$3&lt;&gt;"認可外保育施設"),V79,IF(AND(内訳・提供証明書!D196="第3号",I$3&lt;&gt;"認可外保育施設"),W79))))))</f>
        <v>0</v>
      </c>
      <c r="Q79" s="142" t="str">
        <f>IF(H79="なし",無償化名簿!$B$9,IF(OR(H79="月途中入園",H79="月途中認定開始",H79="月途中認定開始（転入）"),N79-M79+1,IF(OR(H79="月途中退園",H79="月途中認定終了",H79="月途中認定終了（転出）"),N79-M79+1,"")))</f>
        <v/>
      </c>
      <c r="R79" s="155" t="e">
        <f>IF(内訳・提供証明書!D196="第2号",Y79,Z79)</f>
        <v>#VALUE!</v>
      </c>
      <c r="S79" s="155">
        <f t="shared" si="8"/>
        <v>0</v>
      </c>
      <c r="T79" s="155">
        <f t="shared" si="9"/>
        <v>0</v>
      </c>
      <c r="U79" s="157">
        <f t="shared" si="2"/>
        <v>0</v>
      </c>
      <c r="V79" s="157">
        <f t="shared" si="10"/>
        <v>0</v>
      </c>
      <c r="W79" s="155">
        <f t="shared" si="11"/>
        <v>0</v>
      </c>
      <c r="X79" s="158">
        <f t="shared" si="3"/>
        <v>0</v>
      </c>
      <c r="Y79" s="164" t="e">
        <f t="shared" si="12"/>
        <v>#VALUE!</v>
      </c>
      <c r="Z79" s="164" t="e">
        <f t="shared" si="13"/>
        <v>#VALUE!</v>
      </c>
      <c r="AA79" s="155" t="e">
        <f>ROUNDDOWN(IF(AND(内訳・提供証明書!D196="第2号",G79&gt;="37000"),G79,37000*Q79/$B$9),0)</f>
        <v>#VALUE!</v>
      </c>
      <c r="AB79" s="169" t="e">
        <f>ROUNDDOWN(IF(AND(内訳・提供証明書!D196="第3号",G79&gt;="42000"),G79,42000*Q79/$B$9),0)</f>
        <v>#VALUE!</v>
      </c>
    </row>
    <row r="80" spans="1:28" ht="19.5" thickBot="1">
      <c r="A80" s="70">
        <v>64</v>
      </c>
      <c r="B80" s="43"/>
      <c r="C80" s="82"/>
      <c r="D80" s="194"/>
      <c r="E80" s="43"/>
      <c r="F80" s="43"/>
      <c r="G80" s="195"/>
      <c r="H80" s="43"/>
      <c r="I80" s="196"/>
      <c r="J80" s="77"/>
      <c r="K80" s="77"/>
      <c r="L80" s="77"/>
      <c r="M80" s="78"/>
      <c r="N80" s="78"/>
      <c r="O80" s="79"/>
      <c r="P80" s="141" t="b">
        <f>IF(AND(H80="月途中認定開始（転入）",G80&gt;37000),G80,IF(AND(H80="月途中認定終了（転出）",G80&gt;37000),G80,IF(AND(内訳・提供証明書!D199="第2号",I$3="認可外保育施設"),S80,IF(AND(内訳・提供証明書!D199="第3号",I$3="認可外保育施設"),T80,IF(AND(内訳・提供証明書!D199="第2号",I$3&lt;&gt;"認可外保育施設"),V80,IF(AND(内訳・提供証明書!D199="第3号",I$3&lt;&gt;"認可外保育施設"),W80))))))</f>
        <v>0</v>
      </c>
      <c r="Q80" s="142" t="str">
        <f>IF(H80="なし",無償化名簿!$B$9,IF(OR(H80="月途中入園",H80="月途中認定開始",H80="月途中認定開始（転入）"),N80-M80+1,IF(OR(H80="月途中退園",H80="月途中認定終了",H80="月途中認定終了（転出）"),N80-M80+1,"")))</f>
        <v/>
      </c>
      <c r="R80" s="155" t="e">
        <f>IF(内訳・提供証明書!D199="第2号",Y80,Z80)</f>
        <v>#VALUE!</v>
      </c>
      <c r="S80" s="155">
        <f t="shared" si="8"/>
        <v>0</v>
      </c>
      <c r="T80" s="155">
        <f t="shared" si="9"/>
        <v>0</v>
      </c>
      <c r="U80" s="157">
        <f t="shared" si="2"/>
        <v>0</v>
      </c>
      <c r="V80" s="157">
        <f t="shared" si="10"/>
        <v>0</v>
      </c>
      <c r="W80" s="155">
        <f t="shared" si="11"/>
        <v>0</v>
      </c>
      <c r="X80" s="158">
        <f t="shared" si="3"/>
        <v>0</v>
      </c>
      <c r="Y80" s="164" t="e">
        <f t="shared" si="12"/>
        <v>#VALUE!</v>
      </c>
      <c r="Z80" s="164" t="e">
        <f t="shared" si="13"/>
        <v>#VALUE!</v>
      </c>
      <c r="AA80" s="155" t="e">
        <f>ROUNDDOWN(IF(AND(内訳・提供証明書!D199="第2号",G80&gt;="37000"),G80,37000*Q80/$B$9),0)</f>
        <v>#VALUE!</v>
      </c>
      <c r="AB80" s="169" t="e">
        <f>ROUNDDOWN(IF(AND(内訳・提供証明書!D199="第3号",G80&gt;="42000"),G80,42000*Q80/$B$9),0)</f>
        <v>#VALUE!</v>
      </c>
    </row>
    <row r="81" spans="1:28" ht="19.5" thickBot="1">
      <c r="A81" s="70">
        <v>65</v>
      </c>
      <c r="B81" s="43"/>
      <c r="C81" s="82"/>
      <c r="D81" s="194"/>
      <c r="E81" s="43"/>
      <c r="F81" s="43"/>
      <c r="G81" s="195"/>
      <c r="H81" s="43"/>
      <c r="I81" s="196"/>
      <c r="J81" s="77"/>
      <c r="K81" s="77"/>
      <c r="L81" s="77"/>
      <c r="M81" s="78"/>
      <c r="N81" s="78"/>
      <c r="O81" s="79"/>
      <c r="P81" s="141" t="b">
        <f>IF(AND(H81="月途中認定開始（転入）",G81&gt;37000),G81,IF(AND(H81="月途中認定終了（転出）",G81&gt;37000),G81,IF(AND(内訳・提供証明書!D202="第2号",I$3="認可外保育施設"),S81,IF(AND(内訳・提供証明書!D202="第3号",I$3="認可外保育施設"),T81,IF(AND(内訳・提供証明書!D202="第2号",I$3&lt;&gt;"認可外保育施設"),V81,IF(AND(内訳・提供証明書!D202="第3号",I$3&lt;&gt;"認可外保育施設"),W81))))))</f>
        <v>0</v>
      </c>
      <c r="Q81" s="142" t="str">
        <f>IF(H81="なし",無償化名簿!$B$9,IF(OR(H81="月途中入園",H81="月途中認定開始",H81="月途中認定開始（転入）"),N81-M81+1,IF(OR(H81="月途中退園",H81="月途中認定終了",H81="月途中認定終了（転出）"),N81-M81+1,"")))</f>
        <v/>
      </c>
      <c r="R81" s="155" t="e">
        <f>IF(内訳・提供証明書!D202="第2号",Y81,Z81)</f>
        <v>#VALUE!</v>
      </c>
      <c r="S81" s="155">
        <f t="shared" si="8"/>
        <v>0</v>
      </c>
      <c r="T81" s="155">
        <f t="shared" si="9"/>
        <v>0</v>
      </c>
      <c r="U81" s="157">
        <f t="shared" si="2"/>
        <v>0</v>
      </c>
      <c r="V81" s="157">
        <f t="shared" si="10"/>
        <v>0</v>
      </c>
      <c r="W81" s="155">
        <f t="shared" si="11"/>
        <v>0</v>
      </c>
      <c r="X81" s="158">
        <f t="shared" si="3"/>
        <v>0</v>
      </c>
      <c r="Y81" s="164" t="e">
        <f t="shared" si="12"/>
        <v>#VALUE!</v>
      </c>
      <c r="Z81" s="164" t="e">
        <f t="shared" si="13"/>
        <v>#VALUE!</v>
      </c>
      <c r="AA81" s="155" t="e">
        <f>ROUNDDOWN(IF(AND(内訳・提供証明書!D202="第2号",G81&gt;="37000"),G81,37000*Q81/$B$9),0)</f>
        <v>#VALUE!</v>
      </c>
      <c r="AB81" s="169" t="e">
        <f>ROUNDDOWN(IF(AND(内訳・提供証明書!D202="第3号",G81&gt;="42000"),G81,42000*Q81/$B$9),0)</f>
        <v>#VALUE!</v>
      </c>
    </row>
    <row r="82" spans="1:28" ht="19.5" thickBot="1">
      <c r="A82" s="70">
        <v>66</v>
      </c>
      <c r="B82" s="43"/>
      <c r="C82" s="82"/>
      <c r="D82" s="194"/>
      <c r="E82" s="43"/>
      <c r="F82" s="43"/>
      <c r="G82" s="195"/>
      <c r="H82" s="43"/>
      <c r="I82" s="196"/>
      <c r="J82" s="77"/>
      <c r="K82" s="77"/>
      <c r="L82" s="77"/>
      <c r="M82" s="78"/>
      <c r="N82" s="78"/>
      <c r="O82" s="79"/>
      <c r="P82" s="141" t="b">
        <f>IF(AND(H82="月途中認定開始（転入）",G82&gt;37000),G82,IF(AND(H82="月途中認定終了（転出）",G82&gt;37000),G82,IF(AND(内訳・提供証明書!D205="第2号",I$3="認可外保育施設"),S82,IF(AND(内訳・提供証明書!D205="第3号",I$3="認可外保育施設"),T82,IF(AND(内訳・提供証明書!D205="第2号",I$3&lt;&gt;"認可外保育施設"),V82,IF(AND(内訳・提供証明書!D205="第3号",I$3&lt;&gt;"認可外保育施設"),W82))))))</f>
        <v>0</v>
      </c>
      <c r="Q82" s="142" t="str">
        <f>IF(H82="なし",無償化名簿!$B$9,IF(OR(H82="月途中入園",H82="月途中認定開始",H82="月途中認定開始（転入）"),N82-M82+1,IF(OR(H82="月途中退園",H82="月途中認定終了",H82="月途中認定終了（転出）"),N82-M82+1,"")))</f>
        <v/>
      </c>
      <c r="R82" s="155" t="e">
        <f>IF(内訳・提供証明書!D205="第2号",Y82,Z82)</f>
        <v>#VALUE!</v>
      </c>
      <c r="S82" s="155">
        <f t="shared" si="8"/>
        <v>0</v>
      </c>
      <c r="T82" s="155">
        <f t="shared" si="9"/>
        <v>0</v>
      </c>
      <c r="U82" s="157">
        <f t="shared" ref="U82:U126" si="14">ROUNDDOWN(IF(AND(I$3="認可外保育施設",F82="月額契約",H82="月途中認定開始（転入）"),G82*Q82/B$9,IF(AND(I$3="認可外保育施設",F82="月額契約",H82="月途中認定終了（転出）"),G82*Q82/B$9,G82)),0)</f>
        <v>0</v>
      </c>
      <c r="V82" s="157">
        <f t="shared" si="10"/>
        <v>0</v>
      </c>
      <c r="W82" s="155">
        <f t="shared" si="11"/>
        <v>0</v>
      </c>
      <c r="X82" s="158">
        <f t="shared" ref="X82:X126" si="15">ROUNDDOWN(IF(AND(F82="月額契約",H82="月途中認定開始（転入）"),G82*Q82/B$9,IF(AND(F82="月額契約",H82="月途中認定終了（転出）"),G82*Q82/B$9,IF(F82="月額契約",G82,G82*L82))), 0)</f>
        <v>0</v>
      </c>
      <c r="Y82" s="164" t="e">
        <f t="shared" si="12"/>
        <v>#VALUE!</v>
      </c>
      <c r="Z82" s="164" t="e">
        <f t="shared" si="13"/>
        <v>#VALUE!</v>
      </c>
      <c r="AA82" s="155" t="e">
        <f>ROUNDDOWN(IF(AND(内訳・提供証明書!D205="第2号",G82&gt;="37000"),G82,37000*Q82/$B$9),0)</f>
        <v>#VALUE!</v>
      </c>
      <c r="AB82" s="169" t="e">
        <f>ROUNDDOWN(IF(AND(内訳・提供証明書!D205="第3号",G82&gt;="42000"),G82,42000*Q82/$B$9),0)</f>
        <v>#VALUE!</v>
      </c>
    </row>
    <row r="83" spans="1:28" ht="19.5" thickBot="1">
      <c r="A83" s="70">
        <v>67</v>
      </c>
      <c r="B83" s="43"/>
      <c r="C83" s="82"/>
      <c r="D83" s="194"/>
      <c r="E83" s="43"/>
      <c r="F83" s="43"/>
      <c r="G83" s="195"/>
      <c r="H83" s="43"/>
      <c r="I83" s="196"/>
      <c r="J83" s="77"/>
      <c r="K83" s="77"/>
      <c r="L83" s="77"/>
      <c r="M83" s="78"/>
      <c r="N83" s="78"/>
      <c r="O83" s="79"/>
      <c r="P83" s="141" t="b">
        <f>IF(AND(H83="月途中認定開始（転入）",G83&gt;37000),G83,IF(AND(H83="月途中認定終了（転出）",G83&gt;37000),G83,IF(AND(内訳・提供証明書!D208="第2号",I$3="認可外保育施設"),S83,IF(AND(内訳・提供証明書!D208="第3号",I$3="認可外保育施設"),T83,IF(AND(内訳・提供証明書!D208="第2号",I$3&lt;&gt;"認可外保育施設"),V83,IF(AND(内訳・提供証明書!D208="第3号",I$3&lt;&gt;"認可外保育施設"),W83))))))</f>
        <v>0</v>
      </c>
      <c r="Q83" s="142" t="str">
        <f>IF(H83="なし",無償化名簿!$B$9,IF(OR(H83="月途中入園",H83="月途中認定開始",H83="月途中認定開始（転入）"),N83-M83+1,IF(OR(H83="月途中退園",H83="月途中認定終了",H83="月途中認定終了（転出）"),N83-M83+1,"")))</f>
        <v/>
      </c>
      <c r="R83" s="155" t="e">
        <f>IF(内訳・提供証明書!D208="第2号",Y83,Z83)</f>
        <v>#VALUE!</v>
      </c>
      <c r="S83" s="155">
        <f t="shared" si="8"/>
        <v>0</v>
      </c>
      <c r="T83" s="155">
        <f t="shared" si="9"/>
        <v>0</v>
      </c>
      <c r="U83" s="157">
        <f t="shared" si="14"/>
        <v>0</v>
      </c>
      <c r="V83" s="157">
        <f t="shared" si="10"/>
        <v>0</v>
      </c>
      <c r="W83" s="155">
        <f t="shared" si="11"/>
        <v>0</v>
      </c>
      <c r="X83" s="158">
        <f t="shared" si="15"/>
        <v>0</v>
      </c>
      <c r="Y83" s="164" t="e">
        <f t="shared" si="12"/>
        <v>#VALUE!</v>
      </c>
      <c r="Z83" s="164" t="e">
        <f t="shared" si="13"/>
        <v>#VALUE!</v>
      </c>
      <c r="AA83" s="155" t="e">
        <f>ROUNDDOWN(IF(AND(内訳・提供証明書!D208="第2号",G83&gt;="37000"),G83,37000*Q83/$B$9),0)</f>
        <v>#VALUE!</v>
      </c>
      <c r="AB83" s="169" t="e">
        <f>ROUNDDOWN(IF(AND(内訳・提供証明書!D208="第3号",G83&gt;="42000"),G83,42000*Q83/$B$9),0)</f>
        <v>#VALUE!</v>
      </c>
    </row>
    <row r="84" spans="1:28" ht="19.5" thickBot="1">
      <c r="A84" s="70">
        <v>68</v>
      </c>
      <c r="B84" s="43"/>
      <c r="C84" s="82"/>
      <c r="D84" s="194"/>
      <c r="E84" s="43"/>
      <c r="F84" s="43"/>
      <c r="G84" s="195"/>
      <c r="H84" s="43"/>
      <c r="I84" s="196"/>
      <c r="J84" s="77"/>
      <c r="K84" s="77"/>
      <c r="L84" s="77"/>
      <c r="M84" s="78"/>
      <c r="N84" s="78"/>
      <c r="O84" s="79"/>
      <c r="P84" s="141" t="b">
        <f>IF(AND(H84="月途中認定開始（転入）",G84&gt;37000),G84,IF(AND(H84="月途中認定終了（転出）",G84&gt;37000),G84,IF(AND(内訳・提供証明書!D211="第2号",I$3="認可外保育施設"),S84,IF(AND(内訳・提供証明書!D211="第3号",I$3="認可外保育施設"),T84,IF(AND(内訳・提供証明書!D211="第2号",I$3&lt;&gt;"認可外保育施設"),V84,IF(AND(内訳・提供証明書!D211="第3号",I$3&lt;&gt;"認可外保育施設"),W84))))))</f>
        <v>0</v>
      </c>
      <c r="Q84" s="142" t="str">
        <f>IF(H84="なし",無償化名簿!$B$9,IF(OR(H84="月途中入園",H84="月途中認定開始",H84="月途中認定開始（転入）"),N84-M84+1,IF(OR(H84="月途中退園",H84="月途中認定終了",H84="月途中認定終了（転出）"),N84-M84+1,"")))</f>
        <v/>
      </c>
      <c r="R84" s="155" t="e">
        <f>IF(内訳・提供証明書!D211="第2号",Y84,Z84)</f>
        <v>#VALUE!</v>
      </c>
      <c r="S84" s="155">
        <f t="shared" si="8"/>
        <v>0</v>
      </c>
      <c r="T84" s="155">
        <f t="shared" si="9"/>
        <v>0</v>
      </c>
      <c r="U84" s="157">
        <f t="shared" si="14"/>
        <v>0</v>
      </c>
      <c r="V84" s="157">
        <f t="shared" si="10"/>
        <v>0</v>
      </c>
      <c r="W84" s="155">
        <f t="shared" si="11"/>
        <v>0</v>
      </c>
      <c r="X84" s="158">
        <f t="shared" si="15"/>
        <v>0</v>
      </c>
      <c r="Y84" s="164" t="e">
        <f t="shared" si="12"/>
        <v>#VALUE!</v>
      </c>
      <c r="Z84" s="164" t="e">
        <f t="shared" si="13"/>
        <v>#VALUE!</v>
      </c>
      <c r="AA84" s="155" t="e">
        <f>ROUNDDOWN(IF(AND(内訳・提供証明書!D211="第2号",G84&gt;="37000"),G84,37000*Q84/$B$9),0)</f>
        <v>#VALUE!</v>
      </c>
      <c r="AB84" s="169" t="e">
        <f>ROUNDDOWN(IF(AND(内訳・提供証明書!D211="第3号",G84&gt;="42000"),G84,42000*Q84/$B$9),0)</f>
        <v>#VALUE!</v>
      </c>
    </row>
    <row r="85" spans="1:28" ht="19.5" thickBot="1">
      <c r="A85" s="70">
        <v>69</v>
      </c>
      <c r="B85" s="43"/>
      <c r="C85" s="82"/>
      <c r="D85" s="194"/>
      <c r="E85" s="43"/>
      <c r="F85" s="43"/>
      <c r="G85" s="195"/>
      <c r="H85" s="43"/>
      <c r="I85" s="196"/>
      <c r="J85" s="77"/>
      <c r="K85" s="77"/>
      <c r="L85" s="77"/>
      <c r="M85" s="78"/>
      <c r="N85" s="78"/>
      <c r="O85" s="79"/>
      <c r="P85" s="141" t="b">
        <f>IF(AND(H85="月途中認定開始（転入）",G85&gt;37000),G85,IF(AND(H85="月途中認定終了（転出）",G85&gt;37000),G85,IF(AND(内訳・提供証明書!D214="第2号",I$3="認可外保育施設"),S85,IF(AND(内訳・提供証明書!D214="第3号",I$3="認可外保育施設"),T85,IF(AND(内訳・提供証明書!D214="第2号",I$3&lt;&gt;"認可外保育施設"),V85,IF(AND(内訳・提供証明書!D214="第3号",I$3&lt;&gt;"認可外保育施設"),W85))))))</f>
        <v>0</v>
      </c>
      <c r="Q85" s="142" t="str">
        <f>IF(H85="なし",無償化名簿!$B$9,IF(OR(H85="月途中入園",H85="月途中認定開始",H85="月途中認定開始（転入）"),N85-M85+1,IF(OR(H85="月途中退園",H85="月途中認定終了",H85="月途中認定終了（転出）"),N85-M85+1,"")))</f>
        <v/>
      </c>
      <c r="R85" s="155" t="e">
        <f>IF(内訳・提供証明書!D214="第2号",Y85,Z85)</f>
        <v>#VALUE!</v>
      </c>
      <c r="S85" s="155">
        <f t="shared" si="8"/>
        <v>0</v>
      </c>
      <c r="T85" s="155">
        <f t="shared" si="9"/>
        <v>0</v>
      </c>
      <c r="U85" s="157">
        <f t="shared" si="14"/>
        <v>0</v>
      </c>
      <c r="V85" s="157">
        <f t="shared" si="10"/>
        <v>0</v>
      </c>
      <c r="W85" s="155">
        <f t="shared" si="11"/>
        <v>0</v>
      </c>
      <c r="X85" s="158">
        <f t="shared" si="15"/>
        <v>0</v>
      </c>
      <c r="Y85" s="164" t="e">
        <f t="shared" si="12"/>
        <v>#VALUE!</v>
      </c>
      <c r="Z85" s="164" t="e">
        <f t="shared" si="13"/>
        <v>#VALUE!</v>
      </c>
      <c r="AA85" s="155" t="e">
        <f>ROUNDDOWN(IF(AND(内訳・提供証明書!D214="第2号",G85&gt;="37000"),G85,37000*Q85/$B$9),0)</f>
        <v>#VALUE!</v>
      </c>
      <c r="AB85" s="169" t="e">
        <f>ROUNDDOWN(IF(AND(内訳・提供証明書!D214="第3号",G85&gt;="42000"),G85,42000*Q85/$B$9),0)</f>
        <v>#VALUE!</v>
      </c>
    </row>
    <row r="86" spans="1:28" ht="19.5" thickBot="1">
      <c r="A86" s="70">
        <v>70</v>
      </c>
      <c r="B86" s="43"/>
      <c r="C86" s="82"/>
      <c r="D86" s="194"/>
      <c r="E86" s="43"/>
      <c r="F86" s="43"/>
      <c r="G86" s="195"/>
      <c r="H86" s="43"/>
      <c r="I86" s="196"/>
      <c r="J86" s="77"/>
      <c r="K86" s="77"/>
      <c r="L86" s="77"/>
      <c r="M86" s="78"/>
      <c r="N86" s="78"/>
      <c r="O86" s="79"/>
      <c r="P86" s="141" t="b">
        <f>IF(AND(H86="月途中認定開始（転入）",G86&gt;37000),G86,IF(AND(H86="月途中認定終了（転出）",G86&gt;37000),G86,IF(AND(内訳・提供証明書!D217="第2号",I$3="認可外保育施設"),S86,IF(AND(内訳・提供証明書!D217="第3号",I$3="認可外保育施設"),T86,IF(AND(内訳・提供証明書!D217="第2号",I$3&lt;&gt;"認可外保育施設"),V86,IF(AND(内訳・提供証明書!D217="第3号",I$3&lt;&gt;"認可外保育施設"),W86))))))</f>
        <v>0</v>
      </c>
      <c r="Q86" s="142" t="str">
        <f>IF(H86="なし",無償化名簿!$B$9,IF(OR(H86="月途中入園",H86="月途中認定開始",H86="月途中認定開始（転入）"),N86-M86+1,IF(OR(H86="月途中退園",H86="月途中認定終了",H86="月途中認定終了（転出）"),N86-M86+1,"")))</f>
        <v/>
      </c>
      <c r="R86" s="155" t="e">
        <f>IF(内訳・提供証明書!D217="第2号",Y86,Z86)</f>
        <v>#VALUE!</v>
      </c>
      <c r="S86" s="155">
        <f t="shared" si="8"/>
        <v>0</v>
      </c>
      <c r="T86" s="155">
        <f t="shared" si="9"/>
        <v>0</v>
      </c>
      <c r="U86" s="157">
        <f t="shared" si="14"/>
        <v>0</v>
      </c>
      <c r="V86" s="157">
        <f t="shared" si="10"/>
        <v>0</v>
      </c>
      <c r="W86" s="155">
        <f t="shared" si="11"/>
        <v>0</v>
      </c>
      <c r="X86" s="158">
        <f t="shared" si="15"/>
        <v>0</v>
      </c>
      <c r="Y86" s="164" t="e">
        <f t="shared" si="12"/>
        <v>#VALUE!</v>
      </c>
      <c r="Z86" s="164" t="e">
        <f t="shared" si="13"/>
        <v>#VALUE!</v>
      </c>
      <c r="AA86" s="155" t="e">
        <f>ROUNDDOWN(IF(AND(内訳・提供証明書!D217="第2号",G86&gt;="37000"),G86,37000*Q86/$B$9),0)</f>
        <v>#VALUE!</v>
      </c>
      <c r="AB86" s="169" t="e">
        <f>ROUNDDOWN(IF(AND(内訳・提供証明書!D217="第3号",G86&gt;="42000"),G86,42000*Q86/$B$9),0)</f>
        <v>#VALUE!</v>
      </c>
    </row>
    <row r="87" spans="1:28" ht="19.5" thickBot="1">
      <c r="A87" s="70">
        <v>71</v>
      </c>
      <c r="B87" s="43"/>
      <c r="C87" s="82"/>
      <c r="D87" s="194"/>
      <c r="E87" s="43"/>
      <c r="F87" s="43"/>
      <c r="G87" s="195"/>
      <c r="H87" s="43"/>
      <c r="I87" s="196"/>
      <c r="J87" s="77"/>
      <c r="K87" s="77"/>
      <c r="L87" s="77"/>
      <c r="M87" s="78"/>
      <c r="N87" s="78"/>
      <c r="O87" s="79"/>
      <c r="P87" s="141" t="b">
        <f>IF(AND(H87="月途中認定開始（転入）",G87&gt;37000),G87,IF(AND(H87="月途中認定終了（転出）",G87&gt;37000),G87,IF(AND(内訳・提供証明書!D220="第2号",I$3="認可外保育施設"),S87,IF(AND(内訳・提供証明書!D220="第3号",I$3="認可外保育施設"),T87,IF(AND(内訳・提供証明書!D220="第2号",I$3&lt;&gt;"認可外保育施設"),V87,IF(AND(内訳・提供証明書!D220="第3号",I$3&lt;&gt;"認可外保育施設"),W87))))))</f>
        <v>0</v>
      </c>
      <c r="Q87" s="142" t="str">
        <f>IF(H87="なし",無償化名簿!$B$9,IF(OR(H87="月途中入園",H87="月途中認定開始",H87="月途中認定開始（転入）"),N87-M87+1,IF(OR(H87="月途中退園",H87="月途中認定終了",H87="月途中認定終了（転出）"),N87-M87+1,"")))</f>
        <v/>
      </c>
      <c r="R87" s="155" t="e">
        <f>IF(内訳・提供証明書!D220="第2号",Y87,Z87)</f>
        <v>#VALUE!</v>
      </c>
      <c r="S87" s="155">
        <f t="shared" si="8"/>
        <v>0</v>
      </c>
      <c r="T87" s="155">
        <f t="shared" si="9"/>
        <v>0</v>
      </c>
      <c r="U87" s="157">
        <f t="shared" si="14"/>
        <v>0</v>
      </c>
      <c r="V87" s="157">
        <f t="shared" si="10"/>
        <v>0</v>
      </c>
      <c r="W87" s="155">
        <f t="shared" si="11"/>
        <v>0</v>
      </c>
      <c r="X87" s="158">
        <f t="shared" si="15"/>
        <v>0</v>
      </c>
      <c r="Y87" s="164" t="e">
        <f t="shared" si="12"/>
        <v>#VALUE!</v>
      </c>
      <c r="Z87" s="164" t="e">
        <f t="shared" si="13"/>
        <v>#VALUE!</v>
      </c>
      <c r="AA87" s="155" t="e">
        <f>ROUNDDOWN(IF(AND(内訳・提供証明書!D220="第2号",G87&gt;="37000"),G87,37000*Q87/$B$9),0)</f>
        <v>#VALUE!</v>
      </c>
      <c r="AB87" s="169" t="e">
        <f>ROUNDDOWN(IF(AND(内訳・提供証明書!D220="第3号",G87&gt;="42000"),G87,42000*Q87/$B$9),0)</f>
        <v>#VALUE!</v>
      </c>
    </row>
    <row r="88" spans="1:28" ht="19.5" thickBot="1">
      <c r="A88" s="70">
        <v>72</v>
      </c>
      <c r="B88" s="43"/>
      <c r="C88" s="82"/>
      <c r="D88" s="194"/>
      <c r="E88" s="43"/>
      <c r="F88" s="43"/>
      <c r="G88" s="195"/>
      <c r="H88" s="43"/>
      <c r="I88" s="196"/>
      <c r="J88" s="77"/>
      <c r="K88" s="77"/>
      <c r="L88" s="77"/>
      <c r="M88" s="78"/>
      <c r="N88" s="78"/>
      <c r="O88" s="79"/>
      <c r="P88" s="141" t="b">
        <f>IF(AND(H88="月途中認定開始（転入）",G88&gt;37000),G88,IF(AND(H88="月途中認定終了（転出）",G88&gt;37000),G88,IF(AND(内訳・提供証明書!D223="第2号",I$3="認可外保育施設"),S88,IF(AND(内訳・提供証明書!D223="第3号",I$3="認可外保育施設"),T88,IF(AND(内訳・提供証明書!D223="第2号",I$3&lt;&gt;"認可外保育施設"),V88,IF(AND(内訳・提供証明書!D223="第3号",I$3&lt;&gt;"認可外保育施設"),W88))))))</f>
        <v>0</v>
      </c>
      <c r="Q88" s="142" t="str">
        <f>IF(H88="なし",無償化名簿!$B$9,IF(OR(H88="月途中入園",H88="月途中認定開始",H88="月途中認定開始（転入）"),N88-M88+1,IF(OR(H88="月途中退園",H88="月途中認定終了",H88="月途中認定終了（転出）"),N88-M88+1,"")))</f>
        <v/>
      </c>
      <c r="R88" s="155" t="e">
        <f>IF(内訳・提供証明書!D223="第2号",Y88,Z88)</f>
        <v>#VALUE!</v>
      </c>
      <c r="S88" s="155">
        <f t="shared" si="8"/>
        <v>0</v>
      </c>
      <c r="T88" s="155">
        <f t="shared" si="9"/>
        <v>0</v>
      </c>
      <c r="U88" s="157">
        <f t="shared" si="14"/>
        <v>0</v>
      </c>
      <c r="V88" s="157">
        <f t="shared" si="10"/>
        <v>0</v>
      </c>
      <c r="W88" s="155">
        <f t="shared" si="11"/>
        <v>0</v>
      </c>
      <c r="X88" s="158">
        <f t="shared" si="15"/>
        <v>0</v>
      </c>
      <c r="Y88" s="164" t="e">
        <f t="shared" si="12"/>
        <v>#VALUE!</v>
      </c>
      <c r="Z88" s="164" t="e">
        <f t="shared" si="13"/>
        <v>#VALUE!</v>
      </c>
      <c r="AA88" s="155" t="e">
        <f>ROUNDDOWN(IF(AND(内訳・提供証明書!D223="第2号",G88&gt;="37000"),G88,37000*Q88/$B$9),0)</f>
        <v>#VALUE!</v>
      </c>
      <c r="AB88" s="169" t="e">
        <f>ROUNDDOWN(IF(AND(内訳・提供証明書!D223="第3号",G88&gt;="42000"),G88,42000*Q88/$B$9),0)</f>
        <v>#VALUE!</v>
      </c>
    </row>
    <row r="89" spans="1:28" ht="19.5" thickBot="1">
      <c r="A89" s="70">
        <v>73</v>
      </c>
      <c r="B89" s="43"/>
      <c r="C89" s="82"/>
      <c r="D89" s="194"/>
      <c r="E89" s="43"/>
      <c r="F89" s="43"/>
      <c r="G89" s="195"/>
      <c r="H89" s="43"/>
      <c r="I89" s="196"/>
      <c r="J89" s="77"/>
      <c r="K89" s="77"/>
      <c r="L89" s="77"/>
      <c r="M89" s="78"/>
      <c r="N89" s="78"/>
      <c r="O89" s="79"/>
      <c r="P89" s="141" t="b">
        <f>IF(AND(H89="月途中認定開始（転入）",G89&gt;37000),G89,IF(AND(H89="月途中認定終了（転出）",G89&gt;37000),G89,IF(AND(内訳・提供証明書!D226="第2号",I$3="認可外保育施設"),S89,IF(AND(内訳・提供証明書!D226="第3号",I$3="認可外保育施設"),T89,IF(AND(内訳・提供証明書!D226="第2号",I$3&lt;&gt;"認可外保育施設"),V89,IF(AND(内訳・提供証明書!D226="第3号",I$3&lt;&gt;"認可外保育施設"),W89))))))</f>
        <v>0</v>
      </c>
      <c r="Q89" s="142" t="str">
        <f>IF(H89="なし",無償化名簿!$B$9,IF(OR(H89="月途中入園",H89="月途中認定開始",H89="月途中認定開始（転入）"),N89-M89+1,IF(OR(H89="月途中退園",H89="月途中認定終了",H89="月途中認定終了（転出）"),N89-M89+1,"")))</f>
        <v/>
      </c>
      <c r="R89" s="155" t="e">
        <f>IF(内訳・提供証明書!D226="第2号",Y89,Z89)</f>
        <v>#VALUE!</v>
      </c>
      <c r="S89" s="155">
        <f t="shared" si="8"/>
        <v>0</v>
      </c>
      <c r="T89" s="155">
        <f t="shared" si="9"/>
        <v>0</v>
      </c>
      <c r="U89" s="157">
        <f t="shared" si="14"/>
        <v>0</v>
      </c>
      <c r="V89" s="157">
        <f t="shared" si="10"/>
        <v>0</v>
      </c>
      <c r="W89" s="155">
        <f t="shared" si="11"/>
        <v>0</v>
      </c>
      <c r="X89" s="158">
        <f t="shared" si="15"/>
        <v>0</v>
      </c>
      <c r="Y89" s="164" t="e">
        <f t="shared" si="12"/>
        <v>#VALUE!</v>
      </c>
      <c r="Z89" s="164" t="e">
        <f t="shared" si="13"/>
        <v>#VALUE!</v>
      </c>
      <c r="AA89" s="155" t="e">
        <f>ROUNDDOWN(IF(AND(内訳・提供証明書!D226="第2号",G89&gt;="37000"),G89,37000*Q89/$B$9),0)</f>
        <v>#VALUE!</v>
      </c>
      <c r="AB89" s="169" t="e">
        <f>ROUNDDOWN(IF(AND(内訳・提供証明書!D226="第3号",G89&gt;="42000"),G89,42000*Q89/$B$9),0)</f>
        <v>#VALUE!</v>
      </c>
    </row>
    <row r="90" spans="1:28" ht="19.5" thickBot="1">
      <c r="A90" s="70">
        <v>74</v>
      </c>
      <c r="B90" s="43"/>
      <c r="C90" s="82"/>
      <c r="D90" s="194"/>
      <c r="E90" s="43"/>
      <c r="F90" s="43"/>
      <c r="G90" s="195"/>
      <c r="H90" s="43"/>
      <c r="I90" s="196"/>
      <c r="J90" s="77"/>
      <c r="K90" s="77"/>
      <c r="L90" s="77"/>
      <c r="M90" s="78"/>
      <c r="N90" s="78"/>
      <c r="O90" s="79"/>
      <c r="P90" s="141" t="b">
        <f>IF(AND(H90="月途中認定開始（転入）",G90&gt;37000),G90,IF(AND(H90="月途中認定終了（転出）",G90&gt;37000),G90,IF(AND(内訳・提供証明書!D229="第2号",I$3="認可外保育施設"),S90,IF(AND(内訳・提供証明書!D229="第3号",I$3="認可外保育施設"),T90,IF(AND(内訳・提供証明書!D229="第2号",I$3&lt;&gt;"認可外保育施設"),V90,IF(AND(内訳・提供証明書!D229="第3号",I$3&lt;&gt;"認可外保育施設"),W90))))))</f>
        <v>0</v>
      </c>
      <c r="Q90" s="142" t="str">
        <f>IF(H90="なし",無償化名簿!$B$9,IF(OR(H90="月途中入園",H90="月途中認定開始",H90="月途中認定開始（転入）"),N90-M90+1,IF(OR(H90="月途中退園",H90="月途中認定終了",H90="月途中認定終了（転出）"),N90-M90+1,"")))</f>
        <v/>
      </c>
      <c r="R90" s="155" t="e">
        <f>IF(内訳・提供証明書!D229="第2号",Y90,Z90)</f>
        <v>#VALUE!</v>
      </c>
      <c r="S90" s="155">
        <f t="shared" si="8"/>
        <v>0</v>
      </c>
      <c r="T90" s="155">
        <f t="shared" si="9"/>
        <v>0</v>
      </c>
      <c r="U90" s="157">
        <f t="shared" si="14"/>
        <v>0</v>
      </c>
      <c r="V90" s="157">
        <f t="shared" si="10"/>
        <v>0</v>
      </c>
      <c r="W90" s="155">
        <f t="shared" si="11"/>
        <v>0</v>
      </c>
      <c r="X90" s="158">
        <f t="shared" si="15"/>
        <v>0</v>
      </c>
      <c r="Y90" s="164" t="e">
        <f t="shared" si="12"/>
        <v>#VALUE!</v>
      </c>
      <c r="Z90" s="164" t="e">
        <f t="shared" si="13"/>
        <v>#VALUE!</v>
      </c>
      <c r="AA90" s="155" t="e">
        <f>ROUNDDOWN(IF(AND(内訳・提供証明書!D229="第2号",G90&gt;="37000"),G90,37000*Q90/$B$9),0)</f>
        <v>#VALUE!</v>
      </c>
      <c r="AB90" s="169" t="e">
        <f>ROUNDDOWN(IF(AND(内訳・提供証明書!D229="第3号",G90&gt;="42000"),G90,42000*Q90/$B$9),0)</f>
        <v>#VALUE!</v>
      </c>
    </row>
    <row r="91" spans="1:28" ht="19.5" thickBot="1">
      <c r="A91" s="70">
        <v>75</v>
      </c>
      <c r="B91" s="43"/>
      <c r="C91" s="82"/>
      <c r="D91" s="194"/>
      <c r="E91" s="43"/>
      <c r="F91" s="43"/>
      <c r="G91" s="195"/>
      <c r="H91" s="43"/>
      <c r="I91" s="196"/>
      <c r="J91" s="77"/>
      <c r="K91" s="77"/>
      <c r="L91" s="77"/>
      <c r="M91" s="78"/>
      <c r="N91" s="78"/>
      <c r="O91" s="79"/>
      <c r="P91" s="141" t="b">
        <f>IF(AND(H91="月途中認定開始（転入）",G91&gt;37000),G91,IF(AND(H91="月途中認定終了（転出）",G91&gt;37000),G91,IF(AND(内訳・提供証明書!D232="第2号",I$3="認可外保育施設"),S91,IF(AND(内訳・提供証明書!D232="第3号",I$3="認可外保育施設"),T91,IF(AND(内訳・提供証明書!D232="第2号",I$3&lt;&gt;"認可外保育施設"),V91,IF(AND(内訳・提供証明書!D232="第3号",I$3&lt;&gt;"認可外保育施設"),W91))))))</f>
        <v>0</v>
      </c>
      <c r="Q91" s="142" t="str">
        <f>IF(H91="なし",無償化名簿!$B$9,IF(OR(H91="月途中入園",H91="月途中認定開始",H91="月途中認定開始（転入）"),N91-M91+1,IF(OR(H91="月途中退園",H91="月途中認定終了",H91="月途中認定終了（転出）"),N91-M91+1,"")))</f>
        <v/>
      </c>
      <c r="R91" s="155" t="e">
        <f>IF(内訳・提供証明書!D232="第2号",Y91,Z91)</f>
        <v>#VALUE!</v>
      </c>
      <c r="S91" s="155">
        <f t="shared" si="8"/>
        <v>0</v>
      </c>
      <c r="T91" s="155">
        <f t="shared" si="9"/>
        <v>0</v>
      </c>
      <c r="U91" s="157">
        <f t="shared" si="14"/>
        <v>0</v>
      </c>
      <c r="V91" s="157">
        <f t="shared" si="10"/>
        <v>0</v>
      </c>
      <c r="W91" s="155">
        <f t="shared" si="11"/>
        <v>0</v>
      </c>
      <c r="X91" s="158">
        <f t="shared" si="15"/>
        <v>0</v>
      </c>
      <c r="Y91" s="164" t="e">
        <f t="shared" si="12"/>
        <v>#VALUE!</v>
      </c>
      <c r="Z91" s="164" t="e">
        <f t="shared" si="13"/>
        <v>#VALUE!</v>
      </c>
      <c r="AA91" s="155" t="e">
        <f>ROUNDDOWN(IF(AND(内訳・提供証明書!D232="第2号",G91&gt;="37000"),G91,37000*Q91/$B$9),0)</f>
        <v>#VALUE!</v>
      </c>
      <c r="AB91" s="169" t="e">
        <f>ROUNDDOWN(IF(AND(内訳・提供証明書!D232="第3号",G91&gt;="42000"),G91,42000*Q91/$B$9),0)</f>
        <v>#VALUE!</v>
      </c>
    </row>
    <row r="92" spans="1:28" ht="19.5" thickBot="1">
      <c r="A92" s="70">
        <v>76</v>
      </c>
      <c r="B92" s="43"/>
      <c r="C92" s="82"/>
      <c r="D92" s="194"/>
      <c r="E92" s="43"/>
      <c r="F92" s="43"/>
      <c r="G92" s="195"/>
      <c r="H92" s="43"/>
      <c r="I92" s="196"/>
      <c r="J92" s="77"/>
      <c r="K92" s="77"/>
      <c r="L92" s="77"/>
      <c r="M92" s="78"/>
      <c r="N92" s="78"/>
      <c r="O92" s="79"/>
      <c r="P92" s="141" t="b">
        <f>IF(AND(H92="月途中認定開始（転入）",G92&gt;37000),G92,IF(AND(H92="月途中認定終了（転出）",G92&gt;37000),G92,IF(AND(内訳・提供証明書!D235="第2号",I$3="認可外保育施設"),S92,IF(AND(内訳・提供証明書!D235="第3号",I$3="認可外保育施設"),T92,IF(AND(内訳・提供証明書!D235="第2号",I$3&lt;&gt;"認可外保育施設"),V92,IF(AND(内訳・提供証明書!D235="第3号",I$3&lt;&gt;"認可外保育施設"),W92))))))</f>
        <v>0</v>
      </c>
      <c r="Q92" s="142" t="str">
        <f>IF(H92="なし",無償化名簿!$B$9,IF(OR(H92="月途中入園",H92="月途中認定開始",H92="月途中認定開始（転入）"),N92-M92+1,IF(OR(H92="月途中退園",H92="月途中認定終了",H92="月途中認定終了（転出）"),N92-M92+1,"")))</f>
        <v/>
      </c>
      <c r="R92" s="155" t="e">
        <f>IF(内訳・提供証明書!D235="第2号",Y92,Z92)</f>
        <v>#VALUE!</v>
      </c>
      <c r="S92" s="155">
        <f t="shared" si="8"/>
        <v>0</v>
      </c>
      <c r="T92" s="155">
        <f t="shared" si="9"/>
        <v>0</v>
      </c>
      <c r="U92" s="157">
        <f t="shared" si="14"/>
        <v>0</v>
      </c>
      <c r="V92" s="157">
        <f t="shared" si="10"/>
        <v>0</v>
      </c>
      <c r="W92" s="155">
        <f t="shared" si="11"/>
        <v>0</v>
      </c>
      <c r="X92" s="158">
        <f t="shared" si="15"/>
        <v>0</v>
      </c>
      <c r="Y92" s="164" t="e">
        <f t="shared" si="12"/>
        <v>#VALUE!</v>
      </c>
      <c r="Z92" s="164" t="e">
        <f t="shared" si="13"/>
        <v>#VALUE!</v>
      </c>
      <c r="AA92" s="155" t="e">
        <f>ROUNDDOWN(IF(AND(内訳・提供証明書!D235="第2号",G92&gt;="37000"),G92,37000*Q92/$B$9),0)</f>
        <v>#VALUE!</v>
      </c>
      <c r="AB92" s="169" t="e">
        <f>ROUNDDOWN(IF(AND(内訳・提供証明書!D235="第3号",G92&gt;="42000"),G92,42000*Q92/$B$9),0)</f>
        <v>#VALUE!</v>
      </c>
    </row>
    <row r="93" spans="1:28" ht="19.5" thickBot="1">
      <c r="A93" s="70">
        <v>77</v>
      </c>
      <c r="B93" s="43"/>
      <c r="C93" s="82"/>
      <c r="D93" s="194"/>
      <c r="E93" s="43"/>
      <c r="F93" s="43"/>
      <c r="G93" s="195"/>
      <c r="H93" s="43"/>
      <c r="I93" s="196"/>
      <c r="J93" s="77"/>
      <c r="K93" s="77"/>
      <c r="L93" s="77"/>
      <c r="M93" s="78"/>
      <c r="N93" s="78"/>
      <c r="O93" s="79"/>
      <c r="P93" s="141" t="b">
        <f>IF(AND(H93="月途中認定開始（転入）",G93&gt;37000),G93,IF(AND(H93="月途中認定終了（転出）",G93&gt;37000),G93,IF(AND(内訳・提供証明書!D238="第2号",I$3="認可外保育施設"),S93,IF(AND(内訳・提供証明書!D238="第3号",I$3="認可外保育施設"),T93,IF(AND(内訳・提供証明書!D238="第2号",I$3&lt;&gt;"認可外保育施設"),V93,IF(AND(内訳・提供証明書!D238="第3号",I$3&lt;&gt;"認可外保育施設"),W93))))))</f>
        <v>0</v>
      </c>
      <c r="Q93" s="142" t="str">
        <f>IF(H93="なし",無償化名簿!$B$9,IF(OR(H93="月途中入園",H93="月途中認定開始",H93="月途中認定開始（転入）"),N93-M93+1,IF(OR(H93="月途中退園",H93="月途中認定終了",H93="月途中認定終了（転出）"),N93-M93+1,"")))</f>
        <v/>
      </c>
      <c r="R93" s="155" t="e">
        <f>IF(内訳・提供証明書!D238="第2号",Y93,Z93)</f>
        <v>#VALUE!</v>
      </c>
      <c r="S93" s="155">
        <f t="shared" si="8"/>
        <v>0</v>
      </c>
      <c r="T93" s="155">
        <f t="shared" si="9"/>
        <v>0</v>
      </c>
      <c r="U93" s="157">
        <f t="shared" si="14"/>
        <v>0</v>
      </c>
      <c r="V93" s="157">
        <f t="shared" si="10"/>
        <v>0</v>
      </c>
      <c r="W93" s="155">
        <f t="shared" si="11"/>
        <v>0</v>
      </c>
      <c r="X93" s="158">
        <f t="shared" si="15"/>
        <v>0</v>
      </c>
      <c r="Y93" s="164" t="e">
        <f t="shared" si="12"/>
        <v>#VALUE!</v>
      </c>
      <c r="Z93" s="164" t="e">
        <f t="shared" si="13"/>
        <v>#VALUE!</v>
      </c>
      <c r="AA93" s="155" t="e">
        <f>ROUNDDOWN(IF(AND(内訳・提供証明書!D238="第2号",G93&gt;="37000"),G93,37000*Q93/$B$9),0)</f>
        <v>#VALUE!</v>
      </c>
      <c r="AB93" s="169" t="e">
        <f>ROUNDDOWN(IF(AND(内訳・提供証明書!D238="第3号",G93&gt;="42000"),G93,42000*Q93/$B$9),0)</f>
        <v>#VALUE!</v>
      </c>
    </row>
    <row r="94" spans="1:28" ht="19.5" thickBot="1">
      <c r="A94" s="70">
        <v>78</v>
      </c>
      <c r="B94" s="43"/>
      <c r="C94" s="82"/>
      <c r="D94" s="194"/>
      <c r="E94" s="43"/>
      <c r="F94" s="43"/>
      <c r="G94" s="195"/>
      <c r="H94" s="43"/>
      <c r="I94" s="196"/>
      <c r="J94" s="77"/>
      <c r="K94" s="77"/>
      <c r="L94" s="77"/>
      <c r="M94" s="78"/>
      <c r="N94" s="78"/>
      <c r="O94" s="79"/>
      <c r="P94" s="141" t="b">
        <f>IF(AND(H94="月途中認定開始（転入）",G94&gt;37000),G94,IF(AND(H94="月途中認定終了（転出）",G94&gt;37000),G94,IF(AND(内訳・提供証明書!D241="第2号",I$3="認可外保育施設"),S94,IF(AND(内訳・提供証明書!D241="第3号",I$3="認可外保育施設"),T94,IF(AND(内訳・提供証明書!D241="第2号",I$3&lt;&gt;"認可外保育施設"),V94,IF(AND(内訳・提供証明書!D241="第3号",I$3&lt;&gt;"認可外保育施設"),W94))))))</f>
        <v>0</v>
      </c>
      <c r="Q94" s="142" t="str">
        <f>IF(H94="なし",無償化名簿!$B$9,IF(OR(H94="月途中入園",H94="月途中認定開始",H94="月途中認定開始（転入）"),N94-M94+1,IF(OR(H94="月途中退園",H94="月途中認定終了",H94="月途中認定終了（転出）"),N94-M94+1,"")))</f>
        <v/>
      </c>
      <c r="R94" s="155" t="e">
        <f>IF(内訳・提供証明書!D241="第2号",Y94,Z94)</f>
        <v>#VALUE!</v>
      </c>
      <c r="S94" s="155">
        <f t="shared" si="8"/>
        <v>0</v>
      </c>
      <c r="T94" s="155">
        <f t="shared" si="9"/>
        <v>0</v>
      </c>
      <c r="U94" s="157">
        <f t="shared" si="14"/>
        <v>0</v>
      </c>
      <c r="V94" s="157">
        <f t="shared" si="10"/>
        <v>0</v>
      </c>
      <c r="W94" s="155">
        <f t="shared" si="11"/>
        <v>0</v>
      </c>
      <c r="X94" s="158">
        <f t="shared" si="15"/>
        <v>0</v>
      </c>
      <c r="Y94" s="164" t="e">
        <f t="shared" si="12"/>
        <v>#VALUE!</v>
      </c>
      <c r="Z94" s="164" t="e">
        <f t="shared" si="13"/>
        <v>#VALUE!</v>
      </c>
      <c r="AA94" s="155" t="e">
        <f>ROUNDDOWN(IF(AND(内訳・提供証明書!D241="第2号",G94&gt;="37000"),G94,37000*Q94/$B$9),0)</f>
        <v>#VALUE!</v>
      </c>
      <c r="AB94" s="169" t="e">
        <f>ROUNDDOWN(IF(AND(内訳・提供証明書!D241="第3号",G94&gt;="42000"),G94,42000*Q94/$B$9),0)</f>
        <v>#VALUE!</v>
      </c>
    </row>
    <row r="95" spans="1:28" ht="19.5" thickBot="1">
      <c r="A95" s="70">
        <v>79</v>
      </c>
      <c r="B95" s="43"/>
      <c r="C95" s="82"/>
      <c r="D95" s="194"/>
      <c r="E95" s="43"/>
      <c r="F95" s="43"/>
      <c r="G95" s="195"/>
      <c r="H95" s="43"/>
      <c r="I95" s="196"/>
      <c r="J95" s="77"/>
      <c r="K95" s="77"/>
      <c r="L95" s="77"/>
      <c r="M95" s="78"/>
      <c r="N95" s="78"/>
      <c r="O95" s="79"/>
      <c r="P95" s="141" t="b">
        <f>IF(AND(H95="月途中認定開始（転入）",G95&gt;37000),G95,IF(AND(H95="月途中認定終了（転出）",G95&gt;37000),G95,IF(AND(内訳・提供証明書!D244="第2号",I$3="認可外保育施設"),S95,IF(AND(内訳・提供証明書!D244="第3号",I$3="認可外保育施設"),T95,IF(AND(内訳・提供証明書!D244="第2号",I$3&lt;&gt;"認可外保育施設"),V95,IF(AND(内訳・提供証明書!D244="第3号",I$3&lt;&gt;"認可外保育施設"),W95))))))</f>
        <v>0</v>
      </c>
      <c r="Q95" s="142" t="str">
        <f>IF(H95="なし",無償化名簿!$B$9,IF(OR(H95="月途中入園",H95="月途中認定開始",H95="月途中認定開始（転入）"),N95-M95+1,IF(OR(H95="月途中退園",H95="月途中認定終了",H95="月途中認定終了（転出）"),N95-M95+1,"")))</f>
        <v/>
      </c>
      <c r="R95" s="155" t="e">
        <f>IF(内訳・提供証明書!D244="第2号",Y95,Z95)</f>
        <v>#VALUE!</v>
      </c>
      <c r="S95" s="155">
        <f t="shared" si="8"/>
        <v>0</v>
      </c>
      <c r="T95" s="155">
        <f t="shared" si="9"/>
        <v>0</v>
      </c>
      <c r="U95" s="157">
        <f t="shared" si="14"/>
        <v>0</v>
      </c>
      <c r="V95" s="157">
        <f t="shared" si="10"/>
        <v>0</v>
      </c>
      <c r="W95" s="155">
        <f t="shared" si="11"/>
        <v>0</v>
      </c>
      <c r="X95" s="158">
        <f t="shared" si="15"/>
        <v>0</v>
      </c>
      <c r="Y95" s="164" t="e">
        <f t="shared" si="12"/>
        <v>#VALUE!</v>
      </c>
      <c r="Z95" s="164" t="e">
        <f t="shared" si="13"/>
        <v>#VALUE!</v>
      </c>
      <c r="AA95" s="155" t="e">
        <f>ROUNDDOWN(IF(AND(内訳・提供証明書!D244="第2号",G95&gt;="37000"),G95,37000*Q95/$B$9),0)</f>
        <v>#VALUE!</v>
      </c>
      <c r="AB95" s="169" t="e">
        <f>ROUNDDOWN(IF(AND(内訳・提供証明書!D244="第3号",G95&gt;="42000"),G95,42000*Q95/$B$9),0)</f>
        <v>#VALUE!</v>
      </c>
    </row>
    <row r="96" spans="1:28" ht="19.5" thickBot="1">
      <c r="A96" s="70">
        <v>80</v>
      </c>
      <c r="B96" s="43"/>
      <c r="C96" s="82"/>
      <c r="D96" s="194"/>
      <c r="E96" s="43"/>
      <c r="F96" s="43"/>
      <c r="G96" s="195"/>
      <c r="H96" s="43"/>
      <c r="I96" s="196"/>
      <c r="J96" s="77"/>
      <c r="K96" s="77"/>
      <c r="L96" s="77"/>
      <c r="M96" s="78"/>
      <c r="N96" s="78"/>
      <c r="O96" s="79"/>
      <c r="P96" s="141" t="b">
        <f>IF(AND(H96="月途中認定開始（転入）",G96&gt;37000),G96,IF(AND(H96="月途中認定終了（転出）",G96&gt;37000),G96,IF(AND(内訳・提供証明書!D247="第2号",I$3="認可外保育施設"),S96,IF(AND(内訳・提供証明書!D247="第3号",I$3="認可外保育施設"),T96,IF(AND(内訳・提供証明書!D247="第2号",I$3&lt;&gt;"認可外保育施設"),V96,IF(AND(内訳・提供証明書!D247="第3号",I$3&lt;&gt;"認可外保育施設"),W96))))))</f>
        <v>0</v>
      </c>
      <c r="Q96" s="142" t="str">
        <f>IF(H96="なし",無償化名簿!$B$9,IF(OR(H96="月途中入園",H96="月途中認定開始",H96="月途中認定開始（転入）"),N96-M96+1,IF(OR(H96="月途中退園",H96="月途中認定終了",H96="月途中認定終了（転出）"),N96-M96+1,"")))</f>
        <v/>
      </c>
      <c r="R96" s="155" t="e">
        <f>IF(内訳・提供証明書!D247="第2号",Y96,Z96)</f>
        <v>#VALUE!</v>
      </c>
      <c r="S96" s="155">
        <f t="shared" si="8"/>
        <v>0</v>
      </c>
      <c r="T96" s="155">
        <f t="shared" si="9"/>
        <v>0</v>
      </c>
      <c r="U96" s="157">
        <f t="shared" si="14"/>
        <v>0</v>
      </c>
      <c r="V96" s="157">
        <f t="shared" si="10"/>
        <v>0</v>
      </c>
      <c r="W96" s="155">
        <f t="shared" si="11"/>
        <v>0</v>
      </c>
      <c r="X96" s="158">
        <f t="shared" si="15"/>
        <v>0</v>
      </c>
      <c r="Y96" s="164" t="e">
        <f t="shared" si="12"/>
        <v>#VALUE!</v>
      </c>
      <c r="Z96" s="164" t="e">
        <f t="shared" si="13"/>
        <v>#VALUE!</v>
      </c>
      <c r="AA96" s="155" t="e">
        <f>ROUNDDOWN(IF(AND(内訳・提供証明書!D247="第2号",G96&gt;="37000"),G96,37000*Q96/$B$9),0)</f>
        <v>#VALUE!</v>
      </c>
      <c r="AB96" s="169" t="e">
        <f>ROUNDDOWN(IF(AND(内訳・提供証明書!D247="第3号",G96&gt;="42000"),G96,42000*Q96/$B$9),0)</f>
        <v>#VALUE!</v>
      </c>
    </row>
    <row r="97" spans="1:28" ht="19.5" thickBot="1">
      <c r="A97" s="70">
        <v>81</v>
      </c>
      <c r="B97" s="43"/>
      <c r="C97" s="82"/>
      <c r="D97" s="194"/>
      <c r="E97" s="43"/>
      <c r="F97" s="43"/>
      <c r="G97" s="195"/>
      <c r="H97" s="43"/>
      <c r="I97" s="196"/>
      <c r="J97" s="77"/>
      <c r="K97" s="77"/>
      <c r="L97" s="77"/>
      <c r="M97" s="78"/>
      <c r="N97" s="78"/>
      <c r="O97" s="79"/>
      <c r="P97" s="141" t="b">
        <f>IF(AND(H97="月途中認定開始（転入）",G97&gt;37000),G97,IF(AND(H97="月途中認定終了（転出）",G97&gt;37000),G97,IF(AND(内訳・提供証明書!D250="第2号",I$3="認可外保育施設"),S97,IF(AND(内訳・提供証明書!D250="第3号",I$3="認可外保育施設"),T97,IF(AND(内訳・提供証明書!D250="第2号",I$3&lt;&gt;"認可外保育施設"),V97,IF(AND(内訳・提供証明書!D250="第3号",I$3&lt;&gt;"認可外保育施設"),W97))))))</f>
        <v>0</v>
      </c>
      <c r="Q97" s="142" t="str">
        <f>IF(H97="なし",無償化名簿!$B$9,IF(OR(H97="月途中入園",H97="月途中認定開始",H97="月途中認定開始（転入）"),N97-M97+1,IF(OR(H97="月途中退園",H97="月途中認定終了",H97="月途中認定終了（転出）"),N97-M97+1,"")))</f>
        <v/>
      </c>
      <c r="R97" s="155" t="e">
        <f>IF(内訳・提供証明書!D250="第2号",Y97,Z97)</f>
        <v>#VALUE!</v>
      </c>
      <c r="S97" s="155">
        <f t="shared" si="8"/>
        <v>0</v>
      </c>
      <c r="T97" s="155">
        <f t="shared" si="9"/>
        <v>0</v>
      </c>
      <c r="U97" s="157">
        <f t="shared" si="14"/>
        <v>0</v>
      </c>
      <c r="V97" s="157">
        <f t="shared" si="10"/>
        <v>0</v>
      </c>
      <c r="W97" s="155">
        <f t="shared" si="11"/>
        <v>0</v>
      </c>
      <c r="X97" s="158">
        <f t="shared" si="15"/>
        <v>0</v>
      </c>
      <c r="Y97" s="164" t="e">
        <f t="shared" si="12"/>
        <v>#VALUE!</v>
      </c>
      <c r="Z97" s="164" t="e">
        <f t="shared" si="13"/>
        <v>#VALUE!</v>
      </c>
      <c r="AA97" s="155" t="e">
        <f>ROUNDDOWN(IF(AND(内訳・提供証明書!D250="第2号",G97&gt;="37000"),G97,37000*Q97/$B$9),0)</f>
        <v>#VALUE!</v>
      </c>
      <c r="AB97" s="169" t="e">
        <f>ROUNDDOWN(IF(AND(内訳・提供証明書!D250="第3号",G97&gt;="42000"),G97,42000*Q97/$B$9),0)</f>
        <v>#VALUE!</v>
      </c>
    </row>
    <row r="98" spans="1:28" ht="19.5" thickBot="1">
      <c r="A98" s="70">
        <v>82</v>
      </c>
      <c r="B98" s="43"/>
      <c r="C98" s="82"/>
      <c r="D98" s="194"/>
      <c r="E98" s="43"/>
      <c r="F98" s="43"/>
      <c r="G98" s="195"/>
      <c r="H98" s="43"/>
      <c r="I98" s="196"/>
      <c r="J98" s="77"/>
      <c r="K98" s="77"/>
      <c r="L98" s="77"/>
      <c r="M98" s="78"/>
      <c r="N98" s="78"/>
      <c r="O98" s="79"/>
      <c r="P98" s="141" t="b">
        <f>IF(AND(H98="月途中認定開始（転入）",G98&gt;37000),G98,IF(AND(H98="月途中認定終了（転出）",G98&gt;37000),G98,IF(AND(内訳・提供証明書!D253="第2号",I$3="認可外保育施設"),S98,IF(AND(内訳・提供証明書!D253="第3号",I$3="認可外保育施設"),T98,IF(AND(内訳・提供証明書!D253="第2号",I$3&lt;&gt;"認可外保育施設"),V98,IF(AND(内訳・提供証明書!D253="第3号",I$3&lt;&gt;"認可外保育施設"),W98))))))</f>
        <v>0</v>
      </c>
      <c r="Q98" s="142" t="str">
        <f>IF(H98="なし",無償化名簿!$B$9,IF(OR(H98="月途中入園",H98="月途中認定開始",H98="月途中認定開始（転入）"),N98-M98+1,IF(OR(H98="月途中退園",H98="月途中認定終了",H98="月途中認定終了（転出）"),N98-M98+1,"")))</f>
        <v/>
      </c>
      <c r="R98" s="155" t="e">
        <f>IF(内訳・提供証明書!D253="第2号",Y98,Z98)</f>
        <v>#VALUE!</v>
      </c>
      <c r="S98" s="155">
        <f t="shared" si="8"/>
        <v>0</v>
      </c>
      <c r="T98" s="155">
        <f t="shared" si="9"/>
        <v>0</v>
      </c>
      <c r="U98" s="157">
        <f t="shared" si="14"/>
        <v>0</v>
      </c>
      <c r="V98" s="157">
        <f t="shared" si="10"/>
        <v>0</v>
      </c>
      <c r="W98" s="155">
        <f t="shared" si="11"/>
        <v>0</v>
      </c>
      <c r="X98" s="158">
        <f t="shared" si="15"/>
        <v>0</v>
      </c>
      <c r="Y98" s="164" t="e">
        <f t="shared" si="12"/>
        <v>#VALUE!</v>
      </c>
      <c r="Z98" s="164" t="e">
        <f t="shared" si="13"/>
        <v>#VALUE!</v>
      </c>
      <c r="AA98" s="155" t="e">
        <f>ROUNDDOWN(IF(AND(内訳・提供証明書!D253="第2号",G98&gt;="37000"),G98,37000*Q98/$B$9),0)</f>
        <v>#VALUE!</v>
      </c>
      <c r="AB98" s="169" t="e">
        <f>ROUNDDOWN(IF(AND(内訳・提供証明書!D253="第3号",G98&gt;="42000"),G98,42000*Q98/$B$9),0)</f>
        <v>#VALUE!</v>
      </c>
    </row>
    <row r="99" spans="1:28" ht="19.5" thickBot="1">
      <c r="A99" s="70">
        <v>83</v>
      </c>
      <c r="B99" s="43"/>
      <c r="C99" s="82"/>
      <c r="D99" s="194"/>
      <c r="E99" s="43"/>
      <c r="F99" s="43"/>
      <c r="G99" s="195"/>
      <c r="H99" s="43"/>
      <c r="I99" s="196"/>
      <c r="J99" s="77"/>
      <c r="K99" s="77"/>
      <c r="L99" s="77"/>
      <c r="M99" s="78"/>
      <c r="N99" s="78"/>
      <c r="O99" s="79"/>
      <c r="P99" s="141" t="b">
        <f>IF(AND(H99="月途中認定開始（転入）",G99&gt;37000),G99,IF(AND(H99="月途中認定終了（転出）",G99&gt;37000),G99,IF(AND(内訳・提供証明書!D256="第2号",I$3="認可外保育施設"),S99,IF(AND(内訳・提供証明書!D256="第3号",I$3="認可外保育施設"),T99,IF(AND(内訳・提供証明書!D256="第2号",I$3&lt;&gt;"認可外保育施設"),V99,IF(AND(内訳・提供証明書!D256="第3号",I$3&lt;&gt;"認可外保育施設"),W99))))))</f>
        <v>0</v>
      </c>
      <c r="Q99" s="142" t="str">
        <f>IF(H99="なし",無償化名簿!$B$9,IF(OR(H99="月途中入園",H99="月途中認定開始",H99="月途中認定開始（転入）"),N99-M99+1,IF(OR(H99="月途中退園",H99="月途中認定終了",H99="月途中認定終了（転出）"),N99-M99+1,"")))</f>
        <v/>
      </c>
      <c r="R99" s="155" t="e">
        <f>IF(内訳・提供証明書!D256="第2号",Y99,Z99)</f>
        <v>#VALUE!</v>
      </c>
      <c r="S99" s="155">
        <f t="shared" si="8"/>
        <v>0</v>
      </c>
      <c r="T99" s="155">
        <f t="shared" si="9"/>
        <v>0</v>
      </c>
      <c r="U99" s="157">
        <f t="shared" si="14"/>
        <v>0</v>
      </c>
      <c r="V99" s="157">
        <f t="shared" si="10"/>
        <v>0</v>
      </c>
      <c r="W99" s="155">
        <f t="shared" si="11"/>
        <v>0</v>
      </c>
      <c r="X99" s="158">
        <f t="shared" si="15"/>
        <v>0</v>
      </c>
      <c r="Y99" s="164" t="e">
        <f t="shared" si="12"/>
        <v>#VALUE!</v>
      </c>
      <c r="Z99" s="164" t="e">
        <f t="shared" si="13"/>
        <v>#VALUE!</v>
      </c>
      <c r="AA99" s="155" t="e">
        <f>ROUNDDOWN(IF(AND(内訳・提供証明書!D256="第2号",G99&gt;="37000"),G99,37000*Q99/$B$9),0)</f>
        <v>#VALUE!</v>
      </c>
      <c r="AB99" s="169" t="e">
        <f>ROUNDDOWN(IF(AND(内訳・提供証明書!D256="第3号",G99&gt;="42000"),G99,42000*Q99/$B$9),0)</f>
        <v>#VALUE!</v>
      </c>
    </row>
    <row r="100" spans="1:28" ht="19.5" thickBot="1">
      <c r="A100" s="70">
        <v>84</v>
      </c>
      <c r="B100" s="43"/>
      <c r="C100" s="82"/>
      <c r="D100" s="194"/>
      <c r="E100" s="43"/>
      <c r="F100" s="43"/>
      <c r="G100" s="195"/>
      <c r="H100" s="43"/>
      <c r="I100" s="196"/>
      <c r="J100" s="77"/>
      <c r="K100" s="77"/>
      <c r="L100" s="77"/>
      <c r="M100" s="78"/>
      <c r="N100" s="78"/>
      <c r="O100" s="79"/>
      <c r="P100" s="141" t="b">
        <f>IF(AND(H100="月途中認定開始（転入）",G100&gt;37000),G100,IF(AND(H100="月途中認定終了（転出）",G100&gt;37000),G100,IF(AND(内訳・提供証明書!D259="第2号",I$3="認可外保育施設"),S100,IF(AND(内訳・提供証明書!D259="第3号",I$3="認可外保育施設"),T100,IF(AND(内訳・提供証明書!D259="第2号",I$3&lt;&gt;"認可外保育施設"),V100,IF(AND(内訳・提供証明書!D259="第3号",I$3&lt;&gt;"認可外保育施設"),W100))))))</f>
        <v>0</v>
      </c>
      <c r="Q100" s="142" t="str">
        <f>IF(H100="なし",無償化名簿!$B$9,IF(OR(H100="月途中入園",H100="月途中認定開始",H100="月途中認定開始（転入）"),N100-M100+1,IF(OR(H100="月途中退園",H100="月途中認定終了",H100="月途中認定終了（転出）"),N100-M100+1,"")))</f>
        <v/>
      </c>
      <c r="R100" s="155" t="e">
        <f>IF(内訳・提供証明書!D259="第2号",Y100,Z100)</f>
        <v>#VALUE!</v>
      </c>
      <c r="S100" s="155">
        <f t="shared" si="8"/>
        <v>0</v>
      </c>
      <c r="T100" s="155">
        <f t="shared" si="9"/>
        <v>0</v>
      </c>
      <c r="U100" s="157">
        <f t="shared" si="14"/>
        <v>0</v>
      </c>
      <c r="V100" s="157">
        <f t="shared" si="10"/>
        <v>0</v>
      </c>
      <c r="W100" s="155">
        <f t="shared" si="11"/>
        <v>0</v>
      </c>
      <c r="X100" s="158">
        <f t="shared" si="15"/>
        <v>0</v>
      </c>
      <c r="Y100" s="164" t="e">
        <f t="shared" si="12"/>
        <v>#VALUE!</v>
      </c>
      <c r="Z100" s="164" t="e">
        <f t="shared" si="13"/>
        <v>#VALUE!</v>
      </c>
      <c r="AA100" s="155" t="e">
        <f>ROUNDDOWN(IF(AND(内訳・提供証明書!D259="第2号",G100&gt;="37000"),G100,37000*Q100/$B$9),0)</f>
        <v>#VALUE!</v>
      </c>
      <c r="AB100" s="169" t="e">
        <f>ROUNDDOWN(IF(AND(内訳・提供証明書!D259="第3号",G100&gt;="42000"),G100,42000*Q100/$B$9),0)</f>
        <v>#VALUE!</v>
      </c>
    </row>
    <row r="101" spans="1:28" ht="19.5" thickBot="1">
      <c r="A101" s="70">
        <v>85</v>
      </c>
      <c r="B101" s="43"/>
      <c r="C101" s="82"/>
      <c r="D101" s="194"/>
      <c r="E101" s="43"/>
      <c r="F101" s="43"/>
      <c r="G101" s="195"/>
      <c r="H101" s="43"/>
      <c r="I101" s="196"/>
      <c r="J101" s="77"/>
      <c r="K101" s="77"/>
      <c r="L101" s="77"/>
      <c r="M101" s="78"/>
      <c r="N101" s="78"/>
      <c r="O101" s="79"/>
      <c r="P101" s="141" t="b">
        <f>IF(AND(H101="月途中認定開始（転入）",G101&gt;37000),G101,IF(AND(H101="月途中認定終了（転出）",G101&gt;37000),G101,IF(AND(内訳・提供証明書!D262="第2号",I$3="認可外保育施設"),S101,IF(AND(内訳・提供証明書!D262="第3号",I$3="認可外保育施設"),T101,IF(AND(内訳・提供証明書!D262="第2号",I$3&lt;&gt;"認可外保育施設"),V101,IF(AND(内訳・提供証明書!D262="第3号",I$3&lt;&gt;"認可外保育施設"),W101))))))</f>
        <v>0</v>
      </c>
      <c r="Q101" s="142" t="str">
        <f>IF(H101="なし",無償化名簿!$B$9,IF(OR(H101="月途中入園",H101="月途中認定開始",H101="月途中認定開始（転入）"),N101-M101+1,IF(OR(H101="月途中退園",H101="月途中認定終了",H101="月途中認定終了（転出）"),N101-M101+1,"")))</f>
        <v/>
      </c>
      <c r="R101" s="155" t="e">
        <f>IF(内訳・提供証明書!D262="第2号",Y101,Z101)</f>
        <v>#VALUE!</v>
      </c>
      <c r="S101" s="155">
        <f t="shared" si="8"/>
        <v>0</v>
      </c>
      <c r="T101" s="155">
        <f t="shared" si="9"/>
        <v>0</v>
      </c>
      <c r="U101" s="157">
        <f t="shared" si="14"/>
        <v>0</v>
      </c>
      <c r="V101" s="157">
        <f t="shared" si="10"/>
        <v>0</v>
      </c>
      <c r="W101" s="155">
        <f t="shared" si="11"/>
        <v>0</v>
      </c>
      <c r="X101" s="158">
        <f t="shared" si="15"/>
        <v>0</v>
      </c>
      <c r="Y101" s="164" t="e">
        <f t="shared" si="12"/>
        <v>#VALUE!</v>
      </c>
      <c r="Z101" s="164" t="e">
        <f t="shared" si="13"/>
        <v>#VALUE!</v>
      </c>
      <c r="AA101" s="155" t="e">
        <f>ROUNDDOWN(IF(AND(内訳・提供証明書!D262="第2号",G101&gt;="37000"),G101,37000*Q101/$B$9),0)</f>
        <v>#VALUE!</v>
      </c>
      <c r="AB101" s="169" t="e">
        <f>ROUNDDOWN(IF(AND(内訳・提供証明書!D262="第3号",G101&gt;="42000"),G101,42000*Q101/$B$9),0)</f>
        <v>#VALUE!</v>
      </c>
    </row>
    <row r="102" spans="1:28" ht="19.5" thickBot="1">
      <c r="A102" s="70">
        <v>86</v>
      </c>
      <c r="B102" s="43"/>
      <c r="C102" s="82"/>
      <c r="D102" s="194"/>
      <c r="E102" s="43"/>
      <c r="F102" s="43"/>
      <c r="G102" s="195"/>
      <c r="H102" s="43"/>
      <c r="I102" s="196"/>
      <c r="J102" s="77"/>
      <c r="K102" s="77"/>
      <c r="L102" s="77"/>
      <c r="M102" s="78"/>
      <c r="N102" s="78"/>
      <c r="O102" s="79"/>
      <c r="P102" s="141" t="b">
        <f>IF(AND(H102="月途中認定開始（転入）",G102&gt;37000),G102,IF(AND(H102="月途中認定終了（転出）",G102&gt;37000),G102,IF(AND(内訳・提供証明書!D265="第2号",I$3="認可外保育施設"),S102,IF(AND(内訳・提供証明書!D265="第3号",I$3="認可外保育施設"),T102,IF(AND(内訳・提供証明書!D265="第2号",I$3&lt;&gt;"認可外保育施設"),V102,IF(AND(内訳・提供証明書!D265="第3号",I$3&lt;&gt;"認可外保育施設"),W102))))))</f>
        <v>0</v>
      </c>
      <c r="Q102" s="142" t="str">
        <f>IF(H102="なし",無償化名簿!$B$9,IF(OR(H102="月途中入園",H102="月途中認定開始",H102="月途中認定開始（転入）"),N102-M102+1,IF(OR(H102="月途中退園",H102="月途中認定終了",H102="月途中認定終了（転出）"),N102-M102+1,"")))</f>
        <v/>
      </c>
      <c r="R102" s="155" t="e">
        <f>IF(内訳・提供証明書!D265="第2号",Y102,Z102)</f>
        <v>#VALUE!</v>
      </c>
      <c r="S102" s="155">
        <f t="shared" si="8"/>
        <v>0</v>
      </c>
      <c r="T102" s="155">
        <f t="shared" si="9"/>
        <v>0</v>
      </c>
      <c r="U102" s="157">
        <f t="shared" si="14"/>
        <v>0</v>
      </c>
      <c r="V102" s="157">
        <f t="shared" si="10"/>
        <v>0</v>
      </c>
      <c r="W102" s="155">
        <f t="shared" si="11"/>
        <v>0</v>
      </c>
      <c r="X102" s="158">
        <f t="shared" si="15"/>
        <v>0</v>
      </c>
      <c r="Y102" s="164" t="e">
        <f t="shared" si="12"/>
        <v>#VALUE!</v>
      </c>
      <c r="Z102" s="164" t="e">
        <f t="shared" si="13"/>
        <v>#VALUE!</v>
      </c>
      <c r="AA102" s="155" t="e">
        <f>ROUNDDOWN(IF(AND(内訳・提供証明書!D265="第2号",G102&gt;="37000"),G102,37000*Q102/$B$9),0)</f>
        <v>#VALUE!</v>
      </c>
      <c r="AB102" s="169" t="e">
        <f>ROUNDDOWN(IF(AND(内訳・提供証明書!D265="第3号",G102&gt;="42000"),G102,42000*Q102/$B$9),0)</f>
        <v>#VALUE!</v>
      </c>
    </row>
    <row r="103" spans="1:28" ht="19.5" thickBot="1">
      <c r="A103" s="70">
        <v>87</v>
      </c>
      <c r="B103" s="43"/>
      <c r="C103" s="82"/>
      <c r="D103" s="194"/>
      <c r="E103" s="43"/>
      <c r="F103" s="43"/>
      <c r="G103" s="195"/>
      <c r="H103" s="43"/>
      <c r="I103" s="196"/>
      <c r="J103" s="77"/>
      <c r="K103" s="77"/>
      <c r="L103" s="77"/>
      <c r="M103" s="78"/>
      <c r="N103" s="78"/>
      <c r="O103" s="79"/>
      <c r="P103" s="141" t="b">
        <f>IF(AND(H103="月途中認定開始（転入）",G103&gt;37000),G103,IF(AND(H103="月途中認定終了（転出）",G103&gt;37000),G103,IF(AND(内訳・提供証明書!D268="第2号",I$3="認可外保育施設"),S103,IF(AND(内訳・提供証明書!D268="第3号",I$3="認可外保育施設"),T103,IF(AND(内訳・提供証明書!D268="第2号",I$3&lt;&gt;"認可外保育施設"),V103,IF(AND(内訳・提供証明書!D268="第3号",I$3&lt;&gt;"認可外保育施設"),W103))))))</f>
        <v>0</v>
      </c>
      <c r="Q103" s="142" t="str">
        <f>IF(H103="なし",無償化名簿!$B$9,IF(OR(H103="月途中入園",H103="月途中認定開始",H103="月途中認定開始（転入）"),N103-M103+1,IF(OR(H103="月途中退園",H103="月途中認定終了",H103="月途中認定終了（転出）"),N103-M103+1,"")))</f>
        <v/>
      </c>
      <c r="R103" s="155" t="e">
        <f>IF(内訳・提供証明書!D268="第2号",Y103,Z103)</f>
        <v>#VALUE!</v>
      </c>
      <c r="S103" s="155">
        <f t="shared" si="8"/>
        <v>0</v>
      </c>
      <c r="T103" s="155">
        <f t="shared" si="9"/>
        <v>0</v>
      </c>
      <c r="U103" s="157">
        <f t="shared" si="14"/>
        <v>0</v>
      </c>
      <c r="V103" s="157">
        <f t="shared" si="10"/>
        <v>0</v>
      </c>
      <c r="W103" s="155">
        <f t="shared" si="11"/>
        <v>0</v>
      </c>
      <c r="X103" s="158">
        <f t="shared" si="15"/>
        <v>0</v>
      </c>
      <c r="Y103" s="164" t="e">
        <f t="shared" si="12"/>
        <v>#VALUE!</v>
      </c>
      <c r="Z103" s="164" t="e">
        <f t="shared" si="13"/>
        <v>#VALUE!</v>
      </c>
      <c r="AA103" s="155" t="e">
        <f>ROUNDDOWN(IF(AND(内訳・提供証明書!D268="第2号",G103&gt;="37000"),G103,37000*Q103/$B$9),0)</f>
        <v>#VALUE!</v>
      </c>
      <c r="AB103" s="169" t="e">
        <f>ROUNDDOWN(IF(AND(内訳・提供証明書!D268="第3号",G103&gt;="42000"),G103,42000*Q103/$B$9),0)</f>
        <v>#VALUE!</v>
      </c>
    </row>
    <row r="104" spans="1:28" ht="19.5" thickBot="1">
      <c r="A104" s="70">
        <v>88</v>
      </c>
      <c r="B104" s="43"/>
      <c r="C104" s="82"/>
      <c r="D104" s="194"/>
      <c r="E104" s="43"/>
      <c r="F104" s="43"/>
      <c r="G104" s="195"/>
      <c r="H104" s="43"/>
      <c r="I104" s="196"/>
      <c r="J104" s="77"/>
      <c r="K104" s="77"/>
      <c r="L104" s="77"/>
      <c r="M104" s="78"/>
      <c r="N104" s="78"/>
      <c r="O104" s="79"/>
      <c r="P104" s="141" t="b">
        <f>IF(AND(H104="月途中認定開始（転入）",G104&gt;37000),G104,IF(AND(H104="月途中認定終了（転出）",G104&gt;37000),G104,IF(AND(内訳・提供証明書!D271="第2号",I$3="認可外保育施設"),S104,IF(AND(内訳・提供証明書!D271="第3号",I$3="認可外保育施設"),T104,IF(AND(内訳・提供証明書!D271="第2号",I$3&lt;&gt;"認可外保育施設"),V104,IF(AND(内訳・提供証明書!D271="第3号",I$3&lt;&gt;"認可外保育施設"),W104))))))</f>
        <v>0</v>
      </c>
      <c r="Q104" s="142" t="str">
        <f>IF(H104="なし",無償化名簿!$B$9,IF(OR(H104="月途中入園",H104="月途中認定開始",H104="月途中認定開始（転入）"),N104-M104+1,IF(OR(H104="月途中退園",H104="月途中認定終了",H104="月途中認定終了（転出）"),N104-M104+1,"")))</f>
        <v/>
      </c>
      <c r="R104" s="155" t="e">
        <f>IF(内訳・提供証明書!D271="第2号",Y104,Z104)</f>
        <v>#VALUE!</v>
      </c>
      <c r="S104" s="155">
        <f t="shared" si="8"/>
        <v>0</v>
      </c>
      <c r="T104" s="155">
        <f t="shared" si="9"/>
        <v>0</v>
      </c>
      <c r="U104" s="157">
        <f t="shared" si="14"/>
        <v>0</v>
      </c>
      <c r="V104" s="157">
        <f t="shared" si="10"/>
        <v>0</v>
      </c>
      <c r="W104" s="155">
        <f t="shared" si="11"/>
        <v>0</v>
      </c>
      <c r="X104" s="158">
        <f t="shared" si="15"/>
        <v>0</v>
      </c>
      <c r="Y104" s="164" t="e">
        <f t="shared" si="12"/>
        <v>#VALUE!</v>
      </c>
      <c r="Z104" s="164" t="e">
        <f t="shared" si="13"/>
        <v>#VALUE!</v>
      </c>
      <c r="AA104" s="155" t="e">
        <f>ROUNDDOWN(IF(AND(内訳・提供証明書!D271="第2号",G104&gt;="37000"),G104,37000*Q104/$B$9),0)</f>
        <v>#VALUE!</v>
      </c>
      <c r="AB104" s="169" t="e">
        <f>ROUNDDOWN(IF(AND(内訳・提供証明書!D271="第3号",G104&gt;="42000"),G104,42000*Q104/$B$9),0)</f>
        <v>#VALUE!</v>
      </c>
    </row>
    <row r="105" spans="1:28" ht="19.5" thickBot="1">
      <c r="A105" s="70">
        <v>89</v>
      </c>
      <c r="B105" s="43"/>
      <c r="C105" s="82"/>
      <c r="D105" s="194"/>
      <c r="E105" s="43"/>
      <c r="F105" s="43"/>
      <c r="G105" s="195"/>
      <c r="H105" s="43"/>
      <c r="I105" s="196"/>
      <c r="J105" s="77"/>
      <c r="K105" s="77"/>
      <c r="L105" s="77"/>
      <c r="M105" s="78"/>
      <c r="N105" s="78"/>
      <c r="O105" s="79"/>
      <c r="P105" s="141" t="b">
        <f>IF(AND(H105="月途中認定開始（転入）",G105&gt;37000),G105,IF(AND(H105="月途中認定終了（転出）",G105&gt;37000),G105,IF(AND(内訳・提供証明書!D274="第2号",I$3="認可外保育施設"),S105,IF(AND(内訳・提供証明書!D274="第3号",I$3="認可外保育施設"),T105,IF(AND(内訳・提供証明書!D274="第2号",I$3&lt;&gt;"認可外保育施設"),V105,IF(AND(内訳・提供証明書!D274="第3号",I$3&lt;&gt;"認可外保育施設"),W105))))))</f>
        <v>0</v>
      </c>
      <c r="Q105" s="142" t="str">
        <f>IF(H105="なし",無償化名簿!$B$9,IF(OR(H105="月途中入園",H105="月途中認定開始",H105="月途中認定開始（転入）"),N105-M105+1,IF(OR(H105="月途中退園",H105="月途中認定終了",H105="月途中認定終了（転出）"),N105-M105+1,"")))</f>
        <v/>
      </c>
      <c r="R105" s="155" t="e">
        <f>IF(内訳・提供証明書!D274="第2号",Y105,Z105)</f>
        <v>#VALUE!</v>
      </c>
      <c r="S105" s="155">
        <f t="shared" si="8"/>
        <v>0</v>
      </c>
      <c r="T105" s="155">
        <f t="shared" si="9"/>
        <v>0</v>
      </c>
      <c r="U105" s="157">
        <f t="shared" si="14"/>
        <v>0</v>
      </c>
      <c r="V105" s="157">
        <f t="shared" si="10"/>
        <v>0</v>
      </c>
      <c r="W105" s="155">
        <f t="shared" si="11"/>
        <v>0</v>
      </c>
      <c r="X105" s="158">
        <f t="shared" si="15"/>
        <v>0</v>
      </c>
      <c r="Y105" s="164" t="e">
        <f t="shared" si="12"/>
        <v>#VALUE!</v>
      </c>
      <c r="Z105" s="164" t="e">
        <f t="shared" si="13"/>
        <v>#VALUE!</v>
      </c>
      <c r="AA105" s="155" t="e">
        <f>ROUNDDOWN(IF(AND(内訳・提供証明書!D274="第2号",G105&gt;="37000"),G105,37000*Q105/$B$9),0)</f>
        <v>#VALUE!</v>
      </c>
      <c r="AB105" s="169" t="e">
        <f>ROUNDDOWN(IF(AND(内訳・提供証明書!D274="第3号",G105&gt;="42000"),G105,42000*Q105/$B$9),0)</f>
        <v>#VALUE!</v>
      </c>
    </row>
    <row r="106" spans="1:28" ht="19.5" thickBot="1">
      <c r="A106" s="70">
        <v>90</v>
      </c>
      <c r="B106" s="43"/>
      <c r="C106" s="82"/>
      <c r="D106" s="194"/>
      <c r="E106" s="43"/>
      <c r="F106" s="43"/>
      <c r="G106" s="195"/>
      <c r="H106" s="43"/>
      <c r="I106" s="196"/>
      <c r="J106" s="77"/>
      <c r="K106" s="77"/>
      <c r="L106" s="77"/>
      <c r="M106" s="78"/>
      <c r="N106" s="78"/>
      <c r="O106" s="79"/>
      <c r="P106" s="141" t="b">
        <f>IF(AND(H106="月途中認定開始（転入）",G106&gt;37000),G106,IF(AND(H106="月途中認定終了（転出）",G106&gt;37000),G106,IF(AND(内訳・提供証明書!D277="第2号",I$3="認可外保育施設"),S106,IF(AND(内訳・提供証明書!D277="第3号",I$3="認可外保育施設"),T106,IF(AND(内訳・提供証明書!D277="第2号",I$3&lt;&gt;"認可外保育施設"),V106,IF(AND(内訳・提供証明書!D277="第3号",I$3&lt;&gt;"認可外保育施設"),W106))))))</f>
        <v>0</v>
      </c>
      <c r="Q106" s="142" t="str">
        <f>IF(H106="なし",無償化名簿!$B$9,IF(OR(H106="月途中入園",H106="月途中認定開始",H106="月途中認定開始（転入）"),N106-M106+1,IF(OR(H106="月途中退園",H106="月途中認定終了",H106="月途中認定終了（転出）"),N106-M106+1,"")))</f>
        <v/>
      </c>
      <c r="R106" s="155" t="e">
        <f>IF(内訳・提供証明書!D277="第2号",Y106,Z106)</f>
        <v>#VALUE!</v>
      </c>
      <c r="S106" s="155">
        <f t="shared" si="8"/>
        <v>0</v>
      </c>
      <c r="T106" s="155">
        <f t="shared" si="9"/>
        <v>0</v>
      </c>
      <c r="U106" s="157">
        <f t="shared" si="14"/>
        <v>0</v>
      </c>
      <c r="V106" s="157">
        <f t="shared" si="10"/>
        <v>0</v>
      </c>
      <c r="W106" s="155">
        <f t="shared" si="11"/>
        <v>0</v>
      </c>
      <c r="X106" s="158">
        <f t="shared" si="15"/>
        <v>0</v>
      </c>
      <c r="Y106" s="164" t="e">
        <f t="shared" si="12"/>
        <v>#VALUE!</v>
      </c>
      <c r="Z106" s="164" t="e">
        <f t="shared" si="13"/>
        <v>#VALUE!</v>
      </c>
      <c r="AA106" s="155" t="e">
        <f>ROUNDDOWN(IF(AND(内訳・提供証明書!D277="第2号",G106&gt;="37000"),G106,37000*Q106/$B$9),0)</f>
        <v>#VALUE!</v>
      </c>
      <c r="AB106" s="169" t="e">
        <f>ROUNDDOWN(IF(AND(内訳・提供証明書!D277="第3号",G106&gt;="42000"),G106,42000*Q106/$B$9),0)</f>
        <v>#VALUE!</v>
      </c>
    </row>
    <row r="107" spans="1:28" ht="19.5" thickBot="1">
      <c r="A107" s="70">
        <v>91</v>
      </c>
      <c r="B107" s="43"/>
      <c r="C107" s="82"/>
      <c r="D107" s="194"/>
      <c r="E107" s="43"/>
      <c r="F107" s="43"/>
      <c r="G107" s="195"/>
      <c r="H107" s="43"/>
      <c r="I107" s="196"/>
      <c r="J107" s="77"/>
      <c r="K107" s="77"/>
      <c r="L107" s="77"/>
      <c r="M107" s="78"/>
      <c r="N107" s="78"/>
      <c r="O107" s="79"/>
      <c r="P107" s="141" t="b">
        <f>IF(AND(H107="月途中認定開始（転入）",G107&gt;37000),G107,IF(AND(H107="月途中認定終了（転出）",G107&gt;37000),G107,IF(AND(内訳・提供証明書!D280="第2号",I$3="認可外保育施設"),S107,IF(AND(内訳・提供証明書!D280="第3号",I$3="認可外保育施設"),T107,IF(AND(内訳・提供証明書!D280="第2号",I$3&lt;&gt;"認可外保育施設"),V107,IF(AND(内訳・提供証明書!D280="第3号",I$3&lt;&gt;"認可外保育施設"),W107))))))</f>
        <v>0</v>
      </c>
      <c r="Q107" s="142" t="str">
        <f>IF(H107="なし",無償化名簿!$B$9,IF(OR(H107="月途中入園",H107="月途中認定開始",H107="月途中認定開始（転入）"),N107-M107+1,IF(OR(H107="月途中退園",H107="月途中認定終了",H107="月途中認定終了（転出）"),N107-M107+1,"")))</f>
        <v/>
      </c>
      <c r="R107" s="155" t="e">
        <f>IF(内訳・提供証明書!D280="第2号",Y107,Z107)</f>
        <v>#VALUE!</v>
      </c>
      <c r="S107" s="155">
        <f t="shared" si="8"/>
        <v>0</v>
      </c>
      <c r="T107" s="155">
        <f t="shared" si="9"/>
        <v>0</v>
      </c>
      <c r="U107" s="157">
        <f t="shared" si="14"/>
        <v>0</v>
      </c>
      <c r="V107" s="157">
        <f t="shared" si="10"/>
        <v>0</v>
      </c>
      <c r="W107" s="155">
        <f t="shared" si="11"/>
        <v>0</v>
      </c>
      <c r="X107" s="158">
        <f t="shared" si="15"/>
        <v>0</v>
      </c>
      <c r="Y107" s="164" t="e">
        <f t="shared" si="12"/>
        <v>#VALUE!</v>
      </c>
      <c r="Z107" s="164" t="e">
        <f t="shared" si="13"/>
        <v>#VALUE!</v>
      </c>
      <c r="AA107" s="155" t="e">
        <f>ROUNDDOWN(IF(AND(内訳・提供証明書!D280="第2号",G107&gt;="37000"),G107,37000*Q107/$B$9),0)</f>
        <v>#VALUE!</v>
      </c>
      <c r="AB107" s="169" t="e">
        <f>ROUNDDOWN(IF(AND(内訳・提供証明書!D280="第3号",G107&gt;="42000"),G107,42000*Q107/$B$9),0)</f>
        <v>#VALUE!</v>
      </c>
    </row>
    <row r="108" spans="1:28" ht="19.5" thickBot="1">
      <c r="A108" s="70">
        <v>92</v>
      </c>
      <c r="B108" s="43"/>
      <c r="C108" s="82"/>
      <c r="D108" s="194"/>
      <c r="E108" s="43"/>
      <c r="F108" s="43"/>
      <c r="G108" s="195"/>
      <c r="H108" s="43"/>
      <c r="I108" s="196"/>
      <c r="J108" s="77"/>
      <c r="K108" s="77"/>
      <c r="L108" s="77"/>
      <c r="M108" s="78"/>
      <c r="N108" s="78"/>
      <c r="O108" s="79"/>
      <c r="P108" s="141" t="b">
        <f>IF(AND(H108="月途中認定開始（転入）",G108&gt;37000),G108,IF(AND(H108="月途中認定終了（転出）",G108&gt;37000),G108,IF(AND(内訳・提供証明書!D283="第2号",I$3="認可外保育施設"),S108,IF(AND(内訳・提供証明書!D283="第3号",I$3="認可外保育施設"),T108,IF(AND(内訳・提供証明書!D283="第2号",I$3&lt;&gt;"認可外保育施設"),V108,IF(AND(内訳・提供証明書!D283="第3号",I$3&lt;&gt;"認可外保育施設"),W108))))))</f>
        <v>0</v>
      </c>
      <c r="Q108" s="142" t="str">
        <f>IF(H108="なし",無償化名簿!$B$9,IF(OR(H108="月途中入園",H108="月途中認定開始",H108="月途中認定開始（転入）"),N108-M108+1,IF(OR(H108="月途中退園",H108="月途中認定終了",H108="月途中認定終了（転出）"),N108-M108+1,"")))</f>
        <v/>
      </c>
      <c r="R108" s="155" t="e">
        <f>IF(内訳・提供証明書!D283="第2号",Y108,Z108)</f>
        <v>#VALUE!</v>
      </c>
      <c r="S108" s="155">
        <f t="shared" si="8"/>
        <v>0</v>
      </c>
      <c r="T108" s="155">
        <f t="shared" si="9"/>
        <v>0</v>
      </c>
      <c r="U108" s="157">
        <f t="shared" si="14"/>
        <v>0</v>
      </c>
      <c r="V108" s="157">
        <f t="shared" si="10"/>
        <v>0</v>
      </c>
      <c r="W108" s="155">
        <f t="shared" si="11"/>
        <v>0</v>
      </c>
      <c r="X108" s="158">
        <f t="shared" si="15"/>
        <v>0</v>
      </c>
      <c r="Y108" s="164" t="e">
        <f t="shared" si="12"/>
        <v>#VALUE!</v>
      </c>
      <c r="Z108" s="164" t="e">
        <f t="shared" si="13"/>
        <v>#VALUE!</v>
      </c>
      <c r="AA108" s="155" t="e">
        <f>ROUNDDOWN(IF(AND(内訳・提供証明書!D283="第2号",G108&gt;="37000"),G108,37000*Q108/$B$9),0)</f>
        <v>#VALUE!</v>
      </c>
      <c r="AB108" s="169" t="e">
        <f>ROUNDDOWN(IF(AND(内訳・提供証明書!D283="第3号",G108&gt;="42000"),G108,42000*Q108/$B$9),0)</f>
        <v>#VALUE!</v>
      </c>
    </row>
    <row r="109" spans="1:28" ht="19.5" thickBot="1">
      <c r="A109" s="70">
        <v>93</v>
      </c>
      <c r="B109" s="43"/>
      <c r="C109" s="82"/>
      <c r="D109" s="194"/>
      <c r="E109" s="43"/>
      <c r="F109" s="43"/>
      <c r="G109" s="195"/>
      <c r="H109" s="43"/>
      <c r="I109" s="196"/>
      <c r="J109" s="77"/>
      <c r="K109" s="77"/>
      <c r="L109" s="77"/>
      <c r="M109" s="78"/>
      <c r="N109" s="78"/>
      <c r="O109" s="79"/>
      <c r="P109" s="141" t="b">
        <f>IF(AND(H109="月途中認定開始（転入）",G109&gt;37000),G109,IF(AND(H109="月途中認定終了（転出）",G109&gt;37000),G109,IF(AND(内訳・提供証明書!D286="第2号",I$3="認可外保育施設"),S109,IF(AND(内訳・提供証明書!D286="第3号",I$3="認可外保育施設"),T109,IF(AND(内訳・提供証明書!D286="第2号",I$3&lt;&gt;"認可外保育施設"),V109,IF(AND(内訳・提供証明書!D286="第3号",I$3&lt;&gt;"認可外保育施設"),W109))))))</f>
        <v>0</v>
      </c>
      <c r="Q109" s="142" t="str">
        <f>IF(H109="なし",無償化名簿!$B$9,IF(OR(H109="月途中入園",H109="月途中認定開始",H109="月途中認定開始（転入）"),N109-M109+1,IF(OR(H109="月途中退園",H109="月途中認定終了",H109="月途中認定終了（転出）"),N109-M109+1,"")))</f>
        <v/>
      </c>
      <c r="R109" s="155" t="e">
        <f>IF(内訳・提供証明書!D286="第2号",Y109,Z109)</f>
        <v>#VALUE!</v>
      </c>
      <c r="S109" s="155">
        <f t="shared" si="8"/>
        <v>0</v>
      </c>
      <c r="T109" s="155">
        <f t="shared" si="9"/>
        <v>0</v>
      </c>
      <c r="U109" s="157">
        <f t="shared" si="14"/>
        <v>0</v>
      </c>
      <c r="V109" s="157">
        <f t="shared" si="10"/>
        <v>0</v>
      </c>
      <c r="W109" s="155">
        <f t="shared" si="11"/>
        <v>0</v>
      </c>
      <c r="X109" s="158">
        <f t="shared" si="15"/>
        <v>0</v>
      </c>
      <c r="Y109" s="164" t="e">
        <f t="shared" si="12"/>
        <v>#VALUE!</v>
      </c>
      <c r="Z109" s="164" t="e">
        <f t="shared" si="13"/>
        <v>#VALUE!</v>
      </c>
      <c r="AA109" s="155" t="e">
        <f>ROUNDDOWN(IF(AND(内訳・提供証明書!D286="第2号",G109&gt;="37000"),G109,37000*Q109/$B$9),0)</f>
        <v>#VALUE!</v>
      </c>
      <c r="AB109" s="169" t="e">
        <f>ROUNDDOWN(IF(AND(内訳・提供証明書!D286="第3号",G109&gt;="42000"),G109,42000*Q109/$B$9),0)</f>
        <v>#VALUE!</v>
      </c>
    </row>
    <row r="110" spans="1:28" ht="19.5" thickBot="1">
      <c r="A110" s="70">
        <v>94</v>
      </c>
      <c r="B110" s="43"/>
      <c r="C110" s="82"/>
      <c r="D110" s="194"/>
      <c r="E110" s="43"/>
      <c r="F110" s="43"/>
      <c r="G110" s="195"/>
      <c r="H110" s="43"/>
      <c r="I110" s="196"/>
      <c r="J110" s="77"/>
      <c r="K110" s="77"/>
      <c r="L110" s="77"/>
      <c r="M110" s="78"/>
      <c r="N110" s="78"/>
      <c r="O110" s="79"/>
      <c r="P110" s="141" t="b">
        <f>IF(AND(H110="月途中認定開始（転入）",G110&gt;37000),G110,IF(AND(H110="月途中認定終了（転出）",G110&gt;37000),G110,IF(AND(内訳・提供証明書!D289="第2号",I$3="認可外保育施設"),S110,IF(AND(内訳・提供証明書!D289="第3号",I$3="認可外保育施設"),T110,IF(AND(内訳・提供証明書!D289="第2号",I$3&lt;&gt;"認可外保育施設"),V110,IF(AND(内訳・提供証明書!D289="第3号",I$3&lt;&gt;"認可外保育施設"),W110))))))</f>
        <v>0</v>
      </c>
      <c r="Q110" s="142" t="str">
        <f>IF(H110="なし",無償化名簿!$B$9,IF(OR(H110="月途中入園",H110="月途中認定開始",H110="月途中認定開始（転入）"),N110-M110+1,IF(OR(H110="月途中退園",H110="月途中認定終了",H110="月途中認定終了（転出）"),N110-M110+1,"")))</f>
        <v/>
      </c>
      <c r="R110" s="155" t="e">
        <f>IF(内訳・提供証明書!D289="第2号",Y110,Z110)</f>
        <v>#VALUE!</v>
      </c>
      <c r="S110" s="155">
        <f t="shared" si="8"/>
        <v>0</v>
      </c>
      <c r="T110" s="155">
        <f t="shared" si="9"/>
        <v>0</v>
      </c>
      <c r="U110" s="157">
        <f t="shared" si="14"/>
        <v>0</v>
      </c>
      <c r="V110" s="157">
        <f t="shared" si="10"/>
        <v>0</v>
      </c>
      <c r="W110" s="155">
        <f t="shared" si="11"/>
        <v>0</v>
      </c>
      <c r="X110" s="158">
        <f t="shared" si="15"/>
        <v>0</v>
      </c>
      <c r="Y110" s="164" t="e">
        <f t="shared" si="12"/>
        <v>#VALUE!</v>
      </c>
      <c r="Z110" s="164" t="e">
        <f t="shared" si="13"/>
        <v>#VALUE!</v>
      </c>
      <c r="AA110" s="155" t="e">
        <f>ROUNDDOWN(IF(AND(内訳・提供証明書!D289="第2号",G110&gt;="37000"),G110,37000*Q110/$B$9),0)</f>
        <v>#VALUE!</v>
      </c>
      <c r="AB110" s="169" t="e">
        <f>ROUNDDOWN(IF(AND(内訳・提供証明書!D289="第3号",G110&gt;="42000"),G110,42000*Q110/$B$9),0)</f>
        <v>#VALUE!</v>
      </c>
    </row>
    <row r="111" spans="1:28" ht="19.5" thickBot="1">
      <c r="A111" s="70">
        <v>95</v>
      </c>
      <c r="B111" s="43"/>
      <c r="C111" s="82"/>
      <c r="D111" s="194"/>
      <c r="E111" s="43"/>
      <c r="F111" s="43"/>
      <c r="G111" s="195"/>
      <c r="H111" s="43"/>
      <c r="I111" s="196"/>
      <c r="J111" s="77"/>
      <c r="K111" s="77"/>
      <c r="L111" s="77"/>
      <c r="M111" s="78"/>
      <c r="N111" s="78"/>
      <c r="O111" s="79"/>
      <c r="P111" s="141" t="b">
        <f>IF(AND(H111="月途中認定開始（転入）",G111&gt;37000),G111,IF(AND(H111="月途中認定終了（転出）",G111&gt;37000),G111,IF(AND(内訳・提供証明書!D292="第2号",I$3="認可外保育施設"),S111,IF(AND(内訳・提供証明書!D292="第3号",I$3="認可外保育施設"),T111,IF(AND(内訳・提供証明書!D292="第2号",I$3&lt;&gt;"認可外保育施設"),V111,IF(AND(内訳・提供証明書!D292="第3号",I$3&lt;&gt;"認可外保育施設"),W111))))))</f>
        <v>0</v>
      </c>
      <c r="Q111" s="142" t="str">
        <f>IF(H111="なし",無償化名簿!$B$9,IF(OR(H111="月途中入園",H111="月途中認定開始",H111="月途中認定開始（転入）"),N111-M111+1,IF(OR(H111="月途中退園",H111="月途中認定終了",H111="月途中認定終了（転出）"),N111-M111+1,"")))</f>
        <v/>
      </c>
      <c r="R111" s="155" t="e">
        <f>IF(内訳・提供証明書!D292="第2号",Y111,Z111)</f>
        <v>#VALUE!</v>
      </c>
      <c r="S111" s="155">
        <f t="shared" si="8"/>
        <v>0</v>
      </c>
      <c r="T111" s="155">
        <f t="shared" si="9"/>
        <v>0</v>
      </c>
      <c r="U111" s="157">
        <f t="shared" si="14"/>
        <v>0</v>
      </c>
      <c r="V111" s="157">
        <f t="shared" si="10"/>
        <v>0</v>
      </c>
      <c r="W111" s="155">
        <f t="shared" si="11"/>
        <v>0</v>
      </c>
      <c r="X111" s="158">
        <f t="shared" si="15"/>
        <v>0</v>
      </c>
      <c r="Y111" s="164" t="e">
        <f t="shared" si="12"/>
        <v>#VALUE!</v>
      </c>
      <c r="Z111" s="164" t="e">
        <f t="shared" si="13"/>
        <v>#VALUE!</v>
      </c>
      <c r="AA111" s="155" t="e">
        <f>ROUNDDOWN(IF(AND(内訳・提供証明書!D292="第2号",G111&gt;="37000"),G111,37000*Q111/$B$9),0)</f>
        <v>#VALUE!</v>
      </c>
      <c r="AB111" s="169" t="e">
        <f>ROUNDDOWN(IF(AND(内訳・提供証明書!D292="第3号",G111&gt;="42000"),G111,42000*Q111/$B$9),0)</f>
        <v>#VALUE!</v>
      </c>
    </row>
    <row r="112" spans="1:28" ht="19.5" thickBot="1">
      <c r="A112" s="70">
        <v>96</v>
      </c>
      <c r="B112" s="43"/>
      <c r="C112" s="82"/>
      <c r="D112" s="194"/>
      <c r="E112" s="43"/>
      <c r="F112" s="43"/>
      <c r="G112" s="195"/>
      <c r="H112" s="43"/>
      <c r="I112" s="196"/>
      <c r="J112" s="77"/>
      <c r="K112" s="77"/>
      <c r="L112" s="77"/>
      <c r="M112" s="78"/>
      <c r="N112" s="78"/>
      <c r="O112" s="79"/>
      <c r="P112" s="141" t="b">
        <f>IF(AND(H112="月途中認定開始（転入）",G112&gt;37000),G112,IF(AND(H112="月途中認定終了（転出）",G112&gt;37000),G112,IF(AND(内訳・提供証明書!D295="第2号",I$3="認可外保育施設"),S112,IF(AND(内訳・提供証明書!D295="第3号",I$3="認可外保育施設"),T112,IF(AND(内訳・提供証明書!D295="第2号",I$3&lt;&gt;"認可外保育施設"),V112,IF(AND(内訳・提供証明書!D295="第3号",I$3&lt;&gt;"認可外保育施設"),W112))))))</f>
        <v>0</v>
      </c>
      <c r="Q112" s="142" t="str">
        <f>IF(H112="なし",無償化名簿!$B$9,IF(OR(H112="月途中入園",H112="月途中認定開始",H112="月途中認定開始（転入）"),N112-M112+1,IF(OR(H112="月途中退園",H112="月途中認定終了",H112="月途中認定終了（転出）"),N112-M112+1,"")))</f>
        <v/>
      </c>
      <c r="R112" s="155" t="e">
        <f>IF(内訳・提供証明書!D295="第2号",Y112,Z112)</f>
        <v>#VALUE!</v>
      </c>
      <c r="S112" s="155">
        <f t="shared" si="8"/>
        <v>0</v>
      </c>
      <c r="T112" s="155">
        <f t="shared" si="9"/>
        <v>0</v>
      </c>
      <c r="U112" s="157">
        <f t="shared" si="14"/>
        <v>0</v>
      </c>
      <c r="V112" s="157">
        <f t="shared" si="10"/>
        <v>0</v>
      </c>
      <c r="W112" s="155">
        <f t="shared" si="11"/>
        <v>0</v>
      </c>
      <c r="X112" s="158">
        <f t="shared" si="15"/>
        <v>0</v>
      </c>
      <c r="Y112" s="164" t="e">
        <f t="shared" si="12"/>
        <v>#VALUE!</v>
      </c>
      <c r="Z112" s="164" t="e">
        <f t="shared" si="13"/>
        <v>#VALUE!</v>
      </c>
      <c r="AA112" s="155" t="e">
        <f>ROUNDDOWN(IF(AND(内訳・提供証明書!D295="第2号",G112&gt;="37000"),G112,37000*Q112/$B$9),0)</f>
        <v>#VALUE!</v>
      </c>
      <c r="AB112" s="169" t="e">
        <f>ROUNDDOWN(IF(AND(内訳・提供証明書!D295="第3号",G112&gt;="42000"),G112,42000*Q112/$B$9),0)</f>
        <v>#VALUE!</v>
      </c>
    </row>
    <row r="113" spans="1:28" ht="19.5" thickBot="1">
      <c r="A113" s="70">
        <v>97</v>
      </c>
      <c r="B113" s="43"/>
      <c r="C113" s="82"/>
      <c r="D113" s="194"/>
      <c r="E113" s="43"/>
      <c r="F113" s="43"/>
      <c r="G113" s="195"/>
      <c r="H113" s="43"/>
      <c r="I113" s="196"/>
      <c r="J113" s="77"/>
      <c r="K113" s="77"/>
      <c r="L113" s="77"/>
      <c r="M113" s="78"/>
      <c r="N113" s="78"/>
      <c r="O113" s="79"/>
      <c r="P113" s="141" t="b">
        <f>IF(AND(H113="月途中認定開始（転入）",G113&gt;37000),G113,IF(AND(H113="月途中認定終了（転出）",G113&gt;37000),G113,IF(AND(内訳・提供証明書!D298="第2号",I$3="認可外保育施設"),S113,IF(AND(内訳・提供証明書!D298="第3号",I$3="認可外保育施設"),T113,IF(AND(内訳・提供証明書!D298="第2号",I$3&lt;&gt;"認可外保育施設"),V113,IF(AND(内訳・提供証明書!D298="第3号",I$3&lt;&gt;"認可外保育施設"),W113))))))</f>
        <v>0</v>
      </c>
      <c r="Q113" s="142" t="str">
        <f>IF(H113="なし",無償化名簿!$B$9,IF(OR(H113="月途中入園",H113="月途中認定開始",H113="月途中認定開始（転入）"),N113-M113+1,IF(OR(H113="月途中退園",H113="月途中認定終了",H113="月途中認定終了（転出）"),N113-M113+1,"")))</f>
        <v/>
      </c>
      <c r="R113" s="155" t="e">
        <f>IF(内訳・提供証明書!D298="第2号",Y113,Z113)</f>
        <v>#VALUE!</v>
      </c>
      <c r="S113" s="155">
        <f t="shared" si="8"/>
        <v>0</v>
      </c>
      <c r="T113" s="155">
        <f t="shared" si="9"/>
        <v>0</v>
      </c>
      <c r="U113" s="157">
        <f t="shared" si="14"/>
        <v>0</v>
      </c>
      <c r="V113" s="157">
        <f t="shared" si="10"/>
        <v>0</v>
      </c>
      <c r="W113" s="155">
        <f t="shared" si="11"/>
        <v>0</v>
      </c>
      <c r="X113" s="158">
        <f t="shared" si="15"/>
        <v>0</v>
      </c>
      <c r="Y113" s="164" t="e">
        <f t="shared" si="12"/>
        <v>#VALUE!</v>
      </c>
      <c r="Z113" s="164" t="e">
        <f t="shared" si="13"/>
        <v>#VALUE!</v>
      </c>
      <c r="AA113" s="155" t="e">
        <f>ROUNDDOWN(IF(AND(内訳・提供証明書!D298="第2号",G113&gt;="37000"),G113,37000*Q113/$B$9),0)</f>
        <v>#VALUE!</v>
      </c>
      <c r="AB113" s="169" t="e">
        <f>ROUNDDOWN(IF(AND(内訳・提供証明書!D298="第3号",G113&gt;="42000"),G113,42000*Q113/$B$9),0)</f>
        <v>#VALUE!</v>
      </c>
    </row>
    <row r="114" spans="1:28" ht="19.5" thickBot="1">
      <c r="A114" s="70">
        <v>98</v>
      </c>
      <c r="B114" s="43"/>
      <c r="C114" s="82"/>
      <c r="D114" s="194"/>
      <c r="E114" s="43"/>
      <c r="F114" s="43"/>
      <c r="G114" s="195"/>
      <c r="H114" s="43"/>
      <c r="I114" s="196"/>
      <c r="J114" s="77"/>
      <c r="K114" s="77"/>
      <c r="L114" s="77"/>
      <c r="M114" s="78"/>
      <c r="N114" s="78"/>
      <c r="O114" s="79"/>
      <c r="P114" s="141" t="b">
        <f>IF(AND(H114="月途中認定開始（転入）",G114&gt;37000),G114,IF(AND(H114="月途中認定終了（転出）",G114&gt;37000),G114,IF(AND(内訳・提供証明書!D301="第2号",I$3="認可外保育施設"),S114,IF(AND(内訳・提供証明書!D301="第3号",I$3="認可外保育施設"),T114,IF(AND(内訳・提供証明書!D301="第2号",I$3&lt;&gt;"認可外保育施設"),V114,IF(AND(内訳・提供証明書!D301="第3号",I$3&lt;&gt;"認可外保育施設"),W114))))))</f>
        <v>0</v>
      </c>
      <c r="Q114" s="142" t="str">
        <f>IF(H114="なし",無償化名簿!$B$9,IF(OR(H114="月途中入園",H114="月途中認定開始",H114="月途中認定開始（転入）"),N114-M114+1,IF(OR(H114="月途中退園",H114="月途中認定終了",H114="月途中認定終了（転出）"),N114-M114+1,"")))</f>
        <v/>
      </c>
      <c r="R114" s="155" t="e">
        <f>IF(内訳・提供証明書!D301="第2号",Y114,Z114)</f>
        <v>#VALUE!</v>
      </c>
      <c r="S114" s="155">
        <f t="shared" si="8"/>
        <v>0</v>
      </c>
      <c r="T114" s="155">
        <f t="shared" si="9"/>
        <v>0</v>
      </c>
      <c r="U114" s="157">
        <f t="shared" si="14"/>
        <v>0</v>
      </c>
      <c r="V114" s="157">
        <f t="shared" si="10"/>
        <v>0</v>
      </c>
      <c r="W114" s="155">
        <f t="shared" si="11"/>
        <v>0</v>
      </c>
      <c r="X114" s="158">
        <f t="shared" si="15"/>
        <v>0</v>
      </c>
      <c r="Y114" s="164" t="e">
        <f t="shared" si="12"/>
        <v>#VALUE!</v>
      </c>
      <c r="Z114" s="164" t="e">
        <f t="shared" si="13"/>
        <v>#VALUE!</v>
      </c>
      <c r="AA114" s="155" t="e">
        <f>ROUNDDOWN(IF(AND(内訳・提供証明書!D301="第2号",G114&gt;="37000"),G114,37000*Q114/$B$9),0)</f>
        <v>#VALUE!</v>
      </c>
      <c r="AB114" s="169" t="e">
        <f>ROUNDDOWN(IF(AND(内訳・提供証明書!D301="第3号",G114&gt;="42000"),G114,42000*Q114/$B$9),0)</f>
        <v>#VALUE!</v>
      </c>
    </row>
    <row r="115" spans="1:28" ht="19.5" thickBot="1">
      <c r="A115" s="70">
        <v>99</v>
      </c>
      <c r="B115" s="43"/>
      <c r="C115" s="82"/>
      <c r="D115" s="194"/>
      <c r="E115" s="43"/>
      <c r="F115" s="43"/>
      <c r="G115" s="195"/>
      <c r="H115" s="43"/>
      <c r="I115" s="196"/>
      <c r="J115" s="77"/>
      <c r="K115" s="77"/>
      <c r="L115" s="77"/>
      <c r="M115" s="78"/>
      <c r="N115" s="78"/>
      <c r="O115" s="79"/>
      <c r="P115" s="141" t="b">
        <f>IF(AND(H115="月途中認定開始（転入）",G115&gt;37000),G115,IF(AND(H115="月途中認定終了（転出）",G115&gt;37000),G115,IF(AND(内訳・提供証明書!D304="第2号",I$3="認可外保育施設"),S115,IF(AND(内訳・提供証明書!D304="第3号",I$3="認可外保育施設"),T115,IF(AND(内訳・提供証明書!D304="第2号",I$3&lt;&gt;"認可外保育施設"),V115,IF(AND(内訳・提供証明書!D304="第3号",I$3&lt;&gt;"認可外保育施設"),W115))))))</f>
        <v>0</v>
      </c>
      <c r="Q115" s="142" t="str">
        <f>IF(H115="なし",無償化名簿!$B$9,IF(OR(H115="月途中入園",H115="月途中認定開始",H115="月途中認定開始（転入）"),N115-M115+1,IF(OR(H115="月途中退園",H115="月途中認定終了",H115="月途中認定終了（転出）"),N115-M115+1,"")))</f>
        <v/>
      </c>
      <c r="R115" s="155" t="e">
        <f>IF(内訳・提供証明書!D304="第2号",Y115,Z115)</f>
        <v>#VALUE!</v>
      </c>
      <c r="S115" s="155">
        <f t="shared" si="8"/>
        <v>0</v>
      </c>
      <c r="T115" s="155">
        <f t="shared" si="9"/>
        <v>0</v>
      </c>
      <c r="U115" s="157">
        <f t="shared" si="14"/>
        <v>0</v>
      </c>
      <c r="V115" s="157">
        <f t="shared" si="10"/>
        <v>0</v>
      </c>
      <c r="W115" s="155">
        <f t="shared" si="11"/>
        <v>0</v>
      </c>
      <c r="X115" s="158">
        <f t="shared" si="15"/>
        <v>0</v>
      </c>
      <c r="Y115" s="164" t="e">
        <f t="shared" si="12"/>
        <v>#VALUE!</v>
      </c>
      <c r="Z115" s="164" t="e">
        <f t="shared" si="13"/>
        <v>#VALUE!</v>
      </c>
      <c r="AA115" s="155" t="e">
        <f>ROUNDDOWN(IF(AND(内訳・提供証明書!D304="第2号",G115&gt;="37000"),G115,37000*Q115/$B$9),0)</f>
        <v>#VALUE!</v>
      </c>
      <c r="AB115" s="169" t="e">
        <f>ROUNDDOWN(IF(AND(内訳・提供証明書!D304="第3号",G115&gt;="42000"),G115,42000*Q115/$B$9),0)</f>
        <v>#VALUE!</v>
      </c>
    </row>
    <row r="116" spans="1:28" ht="19.5" thickBot="1">
      <c r="A116" s="70">
        <v>100</v>
      </c>
      <c r="B116" s="43"/>
      <c r="C116" s="82"/>
      <c r="D116" s="194"/>
      <c r="E116" s="43"/>
      <c r="F116" s="43"/>
      <c r="G116" s="195"/>
      <c r="H116" s="43"/>
      <c r="I116" s="196"/>
      <c r="J116" s="77"/>
      <c r="K116" s="77"/>
      <c r="L116" s="77"/>
      <c r="M116" s="78"/>
      <c r="N116" s="78"/>
      <c r="O116" s="79"/>
      <c r="P116" s="141" t="b">
        <f>IF(AND(H116="月途中認定開始（転入）",G116&gt;37000),G116,IF(AND(H116="月途中認定終了（転出）",G116&gt;37000),G116,IF(AND(内訳・提供証明書!D307="第2号",I$3="認可外保育施設"),S116,IF(AND(内訳・提供証明書!D307="第3号",I$3="認可外保育施設"),T116,IF(AND(内訳・提供証明書!D307="第2号",I$3&lt;&gt;"認可外保育施設"),V116,IF(AND(内訳・提供証明書!D307="第3号",I$3&lt;&gt;"認可外保育施設"),W116))))))</f>
        <v>0</v>
      </c>
      <c r="Q116" s="142" t="str">
        <f>IF(H116="なし",無償化名簿!$B$9,IF(OR(H116="月途中入園",H116="月途中認定開始",H116="月途中認定開始（転入）"),N116-M116+1,IF(OR(H116="月途中退園",H116="月途中認定終了",H116="月途中認定終了（転出）"),N116-M116+1,"")))</f>
        <v/>
      </c>
      <c r="R116" s="155" t="e">
        <f>IF(内訳・提供証明書!D307="第2号",Y116,Z116)</f>
        <v>#VALUE!</v>
      </c>
      <c r="S116" s="155">
        <f t="shared" si="8"/>
        <v>0</v>
      </c>
      <c r="T116" s="155">
        <f t="shared" si="9"/>
        <v>0</v>
      </c>
      <c r="U116" s="157">
        <f t="shared" si="14"/>
        <v>0</v>
      </c>
      <c r="V116" s="157">
        <f t="shared" si="10"/>
        <v>0</v>
      </c>
      <c r="W116" s="155">
        <f t="shared" si="11"/>
        <v>0</v>
      </c>
      <c r="X116" s="158">
        <f t="shared" si="15"/>
        <v>0</v>
      </c>
      <c r="Y116" s="164" t="e">
        <f t="shared" si="12"/>
        <v>#VALUE!</v>
      </c>
      <c r="Z116" s="164" t="e">
        <f t="shared" si="13"/>
        <v>#VALUE!</v>
      </c>
      <c r="AA116" s="155" t="e">
        <f>ROUNDDOWN(IF(AND(内訳・提供証明書!D307="第2号",G116&gt;="37000"),G116,37000*Q116/$B$9),0)</f>
        <v>#VALUE!</v>
      </c>
      <c r="AB116" s="169" t="e">
        <f>ROUNDDOWN(IF(AND(内訳・提供証明書!D307="第3号",G116&gt;="42000"),G116,42000*Q116/$B$9),0)</f>
        <v>#VALUE!</v>
      </c>
    </row>
    <row r="117" spans="1:28" ht="19.5" thickBot="1">
      <c r="A117" s="70">
        <v>101</v>
      </c>
      <c r="B117" s="43"/>
      <c r="C117" s="82"/>
      <c r="D117" s="194"/>
      <c r="E117" s="43"/>
      <c r="F117" s="43"/>
      <c r="G117" s="195"/>
      <c r="H117" s="43"/>
      <c r="I117" s="196"/>
      <c r="J117" s="77"/>
      <c r="K117" s="77"/>
      <c r="L117" s="77"/>
      <c r="M117" s="78"/>
      <c r="N117" s="78"/>
      <c r="O117" s="79"/>
      <c r="P117" s="141" t="b">
        <f>IF(AND(H117="月途中認定開始（転入）",G117&gt;37000),G117,IF(AND(H117="月途中認定終了（転出）",G117&gt;37000),G117,IF(AND(内訳・提供証明書!D310="第2号",I$3="認可外保育施設"),S117,IF(AND(内訳・提供証明書!D310="第3号",I$3="認可外保育施設"),T117,IF(AND(内訳・提供証明書!D310="第2号",I$3&lt;&gt;"認可外保育施設"),V117,IF(AND(内訳・提供証明書!D310="第3号",I$3&lt;&gt;"認可外保育施設"),W117))))))</f>
        <v>0</v>
      </c>
      <c r="Q117" s="142" t="str">
        <f>IF(H117="なし",無償化名簿!$B$9,IF(OR(H117="月途中入園",H117="月途中認定開始",H117="月途中認定開始（転入）"),N117-M117+1,IF(OR(H117="月途中退園",H117="月途中認定終了",H117="月途中認定終了（転出）"),N117-M117+1,"")))</f>
        <v/>
      </c>
      <c r="R117" s="155" t="e">
        <f>IF(内訳・提供証明書!D310="第2号",Y117,Z117)</f>
        <v>#VALUE!</v>
      </c>
      <c r="S117" s="155">
        <f t="shared" si="8"/>
        <v>0</v>
      </c>
      <c r="T117" s="155">
        <f t="shared" si="9"/>
        <v>0</v>
      </c>
      <c r="U117" s="157">
        <f t="shared" si="14"/>
        <v>0</v>
      </c>
      <c r="V117" s="157">
        <f t="shared" si="10"/>
        <v>0</v>
      </c>
      <c r="W117" s="155">
        <f t="shared" si="11"/>
        <v>0</v>
      </c>
      <c r="X117" s="158">
        <f t="shared" si="15"/>
        <v>0</v>
      </c>
      <c r="Y117" s="164" t="e">
        <f t="shared" si="12"/>
        <v>#VALUE!</v>
      </c>
      <c r="Z117" s="164" t="e">
        <f t="shared" si="13"/>
        <v>#VALUE!</v>
      </c>
      <c r="AA117" s="155" t="e">
        <f>ROUNDDOWN(IF(AND(内訳・提供証明書!D310="第2号",G117&gt;="37000"),G117,37000*Q117/$B$9),0)</f>
        <v>#VALUE!</v>
      </c>
      <c r="AB117" s="169" t="e">
        <f>ROUNDDOWN(IF(AND(内訳・提供証明書!D310="第3号",G117&gt;="42000"),G117,42000*Q117/$B$9),0)</f>
        <v>#VALUE!</v>
      </c>
    </row>
    <row r="118" spans="1:28" ht="19.5" thickBot="1">
      <c r="A118" s="70">
        <v>102</v>
      </c>
      <c r="B118" s="43"/>
      <c r="C118" s="82"/>
      <c r="D118" s="194"/>
      <c r="E118" s="43"/>
      <c r="F118" s="43"/>
      <c r="G118" s="195"/>
      <c r="H118" s="43"/>
      <c r="I118" s="196"/>
      <c r="J118" s="77"/>
      <c r="K118" s="77"/>
      <c r="L118" s="77"/>
      <c r="M118" s="78"/>
      <c r="N118" s="78"/>
      <c r="O118" s="79"/>
      <c r="P118" s="141" t="b">
        <f>IF(AND(H118="月途中認定開始（転入）",G118&gt;37000),G118,IF(AND(H118="月途中認定終了（転出）",G118&gt;37000),G118,IF(AND(内訳・提供証明書!D313="第2号",I$3="認可外保育施設"),S118,IF(AND(内訳・提供証明書!D313="第3号",I$3="認可外保育施設"),T118,IF(AND(内訳・提供証明書!D313="第2号",I$3&lt;&gt;"認可外保育施設"),V118,IF(AND(内訳・提供証明書!D313="第3号",I$3&lt;&gt;"認可外保育施設"),W118))))))</f>
        <v>0</v>
      </c>
      <c r="Q118" s="142" t="str">
        <f>IF(H118="なし",無償化名簿!$B$9,IF(OR(H118="月途中入園",H118="月途中認定開始",H118="月途中認定開始（転入）"),N118-M118+1,IF(OR(H118="月途中退園",H118="月途中認定終了",H118="月途中認定終了（転出）"),N118-M118+1,"")))</f>
        <v/>
      </c>
      <c r="R118" s="155" t="e">
        <f>IF(内訳・提供証明書!D313="第2号",Y118,Z118)</f>
        <v>#VALUE!</v>
      </c>
      <c r="S118" s="155">
        <f t="shared" si="8"/>
        <v>0</v>
      </c>
      <c r="T118" s="155">
        <f t="shared" si="9"/>
        <v>0</v>
      </c>
      <c r="U118" s="157">
        <f t="shared" si="14"/>
        <v>0</v>
      </c>
      <c r="V118" s="157">
        <f t="shared" si="10"/>
        <v>0</v>
      </c>
      <c r="W118" s="155">
        <f t="shared" si="11"/>
        <v>0</v>
      </c>
      <c r="X118" s="158">
        <f t="shared" si="15"/>
        <v>0</v>
      </c>
      <c r="Y118" s="164" t="e">
        <f t="shared" si="12"/>
        <v>#VALUE!</v>
      </c>
      <c r="Z118" s="164" t="e">
        <f t="shared" si="13"/>
        <v>#VALUE!</v>
      </c>
      <c r="AA118" s="155" t="e">
        <f>ROUNDDOWN(IF(AND(内訳・提供証明書!D313="第2号",G118&gt;="37000"),G118,37000*Q118/$B$9),0)</f>
        <v>#VALUE!</v>
      </c>
      <c r="AB118" s="169" t="e">
        <f>ROUNDDOWN(IF(AND(内訳・提供証明書!D313="第3号",G118&gt;="42000"),G118,42000*Q118/$B$9),0)</f>
        <v>#VALUE!</v>
      </c>
    </row>
    <row r="119" spans="1:28" ht="19.5" thickBot="1">
      <c r="A119" s="70">
        <v>103</v>
      </c>
      <c r="B119" s="43"/>
      <c r="C119" s="82"/>
      <c r="D119" s="194"/>
      <c r="E119" s="43"/>
      <c r="F119" s="43"/>
      <c r="G119" s="195"/>
      <c r="H119" s="43"/>
      <c r="I119" s="196"/>
      <c r="J119" s="77"/>
      <c r="K119" s="77"/>
      <c r="L119" s="77"/>
      <c r="M119" s="78"/>
      <c r="N119" s="78"/>
      <c r="O119" s="79"/>
      <c r="P119" s="141" t="b">
        <f>IF(AND(H119="月途中認定開始（転入）",G119&gt;37000),G119,IF(AND(H119="月途中認定終了（転出）",G119&gt;37000),G119,IF(AND(内訳・提供証明書!D316="第2号",I$3="認可外保育施設"),S119,IF(AND(内訳・提供証明書!D316="第3号",I$3="認可外保育施設"),T119,IF(AND(内訳・提供証明書!D316="第2号",I$3&lt;&gt;"認可外保育施設"),V119,IF(AND(内訳・提供証明書!D316="第3号",I$3&lt;&gt;"認可外保育施設"),W119))))))</f>
        <v>0</v>
      </c>
      <c r="Q119" s="142" t="str">
        <f>IF(H119="なし",無償化名簿!$B$9,IF(OR(H119="月途中入園",H119="月途中認定開始",H119="月途中認定開始（転入）"),N119-M119+1,IF(OR(H119="月途中退園",H119="月途中認定終了",H119="月途中認定終了（転出）"),N119-M119+1,"")))</f>
        <v/>
      </c>
      <c r="R119" s="155" t="e">
        <f>IF(内訳・提供証明書!D316="第2号",Y119,Z119)</f>
        <v>#VALUE!</v>
      </c>
      <c r="S119" s="155">
        <f t="shared" si="8"/>
        <v>0</v>
      </c>
      <c r="T119" s="155">
        <f t="shared" si="9"/>
        <v>0</v>
      </c>
      <c r="U119" s="157">
        <f t="shared" si="14"/>
        <v>0</v>
      </c>
      <c r="V119" s="157">
        <f t="shared" si="10"/>
        <v>0</v>
      </c>
      <c r="W119" s="155">
        <f t="shared" si="11"/>
        <v>0</v>
      </c>
      <c r="X119" s="158">
        <f t="shared" si="15"/>
        <v>0</v>
      </c>
      <c r="Y119" s="164" t="e">
        <f t="shared" si="12"/>
        <v>#VALUE!</v>
      </c>
      <c r="Z119" s="164" t="e">
        <f t="shared" si="13"/>
        <v>#VALUE!</v>
      </c>
      <c r="AA119" s="155" t="e">
        <f>ROUNDDOWN(IF(AND(内訳・提供証明書!D316="第2号",G119&gt;="37000"),G119,37000*Q119/$B$9),0)</f>
        <v>#VALUE!</v>
      </c>
      <c r="AB119" s="169" t="e">
        <f>ROUNDDOWN(IF(AND(内訳・提供証明書!D316="第3号",G119&gt;="42000"),G119,42000*Q119/$B$9),0)</f>
        <v>#VALUE!</v>
      </c>
    </row>
    <row r="120" spans="1:28" ht="19.5" thickBot="1">
      <c r="A120" s="70">
        <v>104</v>
      </c>
      <c r="B120" s="43"/>
      <c r="C120" s="82"/>
      <c r="D120" s="194"/>
      <c r="E120" s="43"/>
      <c r="F120" s="43"/>
      <c r="G120" s="195"/>
      <c r="H120" s="43"/>
      <c r="I120" s="196"/>
      <c r="J120" s="77"/>
      <c r="K120" s="77"/>
      <c r="L120" s="77"/>
      <c r="M120" s="78"/>
      <c r="N120" s="78"/>
      <c r="O120" s="79"/>
      <c r="P120" s="141" t="b">
        <f>IF(AND(H120="月途中認定開始（転入）",G120&gt;37000),G120,IF(AND(H120="月途中認定終了（転出）",G120&gt;37000),G120,IF(AND(内訳・提供証明書!D319="第2号",I$3="認可外保育施設"),S120,IF(AND(内訳・提供証明書!D319="第3号",I$3="認可外保育施設"),T120,IF(AND(内訳・提供証明書!D319="第2号",I$3&lt;&gt;"認可外保育施設"),V120,IF(AND(内訳・提供証明書!D319="第3号",I$3&lt;&gt;"認可外保育施設"),W120))))))</f>
        <v>0</v>
      </c>
      <c r="Q120" s="142" t="str">
        <f>IF(H120="なし",無償化名簿!$B$9,IF(OR(H120="月途中入園",H120="月途中認定開始",H120="月途中認定開始（転入）"),N120-M120+1,IF(OR(H120="月途中退園",H120="月途中認定終了",H120="月途中認定終了（転出）"),N120-M120+1,"")))</f>
        <v/>
      </c>
      <c r="R120" s="155" t="e">
        <f>IF(内訳・提供証明書!D319="第2号",Y120,Z120)</f>
        <v>#VALUE!</v>
      </c>
      <c r="S120" s="155">
        <f t="shared" si="8"/>
        <v>0</v>
      </c>
      <c r="T120" s="155">
        <f t="shared" si="9"/>
        <v>0</v>
      </c>
      <c r="U120" s="157">
        <f t="shared" si="14"/>
        <v>0</v>
      </c>
      <c r="V120" s="157">
        <f t="shared" si="10"/>
        <v>0</v>
      </c>
      <c r="W120" s="155">
        <f t="shared" si="11"/>
        <v>0</v>
      </c>
      <c r="X120" s="158">
        <f t="shared" si="15"/>
        <v>0</v>
      </c>
      <c r="Y120" s="164" t="e">
        <f t="shared" si="12"/>
        <v>#VALUE!</v>
      </c>
      <c r="Z120" s="164" t="e">
        <f t="shared" si="13"/>
        <v>#VALUE!</v>
      </c>
      <c r="AA120" s="155" t="e">
        <f>ROUNDDOWN(IF(AND(内訳・提供証明書!D319="第2号",G120&gt;="37000"),G120,37000*Q120/$B$9),0)</f>
        <v>#VALUE!</v>
      </c>
      <c r="AB120" s="169" t="e">
        <f>ROUNDDOWN(IF(AND(内訳・提供証明書!D319="第3号",G120&gt;="42000"),G120,42000*Q120/$B$9),0)</f>
        <v>#VALUE!</v>
      </c>
    </row>
    <row r="121" spans="1:28" ht="19.5" thickBot="1">
      <c r="A121" s="70">
        <v>105</v>
      </c>
      <c r="B121" s="43"/>
      <c r="C121" s="82"/>
      <c r="D121" s="194"/>
      <c r="E121" s="43"/>
      <c r="F121" s="43"/>
      <c r="G121" s="195"/>
      <c r="H121" s="43"/>
      <c r="I121" s="196"/>
      <c r="J121" s="77"/>
      <c r="K121" s="77"/>
      <c r="L121" s="77"/>
      <c r="M121" s="78"/>
      <c r="N121" s="78"/>
      <c r="O121" s="79"/>
      <c r="P121" s="141" t="b">
        <f>IF(AND(H121="月途中認定開始（転入）",G121&gt;37000),G121,IF(AND(H121="月途中認定終了（転出）",G121&gt;37000),G121,IF(AND(内訳・提供証明書!D322="第2号",I$3="認可外保育施設"),S121,IF(AND(内訳・提供証明書!D322="第3号",I$3="認可外保育施設"),T121,IF(AND(内訳・提供証明書!D322="第2号",I$3&lt;&gt;"認可外保育施設"),V121,IF(AND(内訳・提供証明書!D322="第3号",I$3&lt;&gt;"認可外保育施設"),W121))))))</f>
        <v>0</v>
      </c>
      <c r="Q121" s="142" t="str">
        <f>IF(H121="なし",無償化名簿!$B$9,IF(OR(H121="月途中入園",H121="月途中認定開始",H121="月途中認定開始（転入）"),N121-M121+1,IF(OR(H121="月途中退園",H121="月途中認定終了",H121="月途中認定終了（転出）"),N121-M121+1,"")))</f>
        <v/>
      </c>
      <c r="R121" s="155" t="e">
        <f>IF(内訳・提供証明書!D322="第2号",Y121,Z121)</f>
        <v>#VALUE!</v>
      </c>
      <c r="S121" s="155">
        <f t="shared" si="8"/>
        <v>0</v>
      </c>
      <c r="T121" s="155">
        <f t="shared" si="9"/>
        <v>0</v>
      </c>
      <c r="U121" s="157">
        <f t="shared" si="14"/>
        <v>0</v>
      </c>
      <c r="V121" s="157">
        <f t="shared" si="10"/>
        <v>0</v>
      </c>
      <c r="W121" s="155">
        <f t="shared" si="11"/>
        <v>0</v>
      </c>
      <c r="X121" s="158">
        <f t="shared" si="15"/>
        <v>0</v>
      </c>
      <c r="Y121" s="164" t="e">
        <f t="shared" si="12"/>
        <v>#VALUE!</v>
      </c>
      <c r="Z121" s="164" t="e">
        <f t="shared" si="13"/>
        <v>#VALUE!</v>
      </c>
      <c r="AA121" s="155" t="e">
        <f>ROUNDDOWN(IF(AND(内訳・提供証明書!D322="第2号",G121&gt;="37000"),G121,37000*Q121/$B$9),0)</f>
        <v>#VALUE!</v>
      </c>
      <c r="AB121" s="169" t="e">
        <f>ROUNDDOWN(IF(AND(内訳・提供証明書!D322="第3号",G121&gt;="42000"),G121,42000*Q121/$B$9),0)</f>
        <v>#VALUE!</v>
      </c>
    </row>
    <row r="122" spans="1:28" ht="19.5" thickBot="1">
      <c r="A122" s="70">
        <v>106</v>
      </c>
      <c r="B122" s="43"/>
      <c r="C122" s="82"/>
      <c r="D122" s="194"/>
      <c r="E122" s="43"/>
      <c r="F122" s="43"/>
      <c r="G122" s="195"/>
      <c r="H122" s="43"/>
      <c r="I122" s="196"/>
      <c r="J122" s="77"/>
      <c r="K122" s="77"/>
      <c r="L122" s="77"/>
      <c r="M122" s="78"/>
      <c r="N122" s="78"/>
      <c r="O122" s="79"/>
      <c r="P122" s="141" t="b">
        <f>IF(AND(H122="月途中認定開始（転入）",G122&gt;37000),G122,IF(AND(H122="月途中認定終了（転出）",G122&gt;37000),G122,IF(AND(内訳・提供証明書!D325="第2号",I$3="認可外保育施設"),S122,IF(AND(内訳・提供証明書!D325="第3号",I$3="認可外保育施設"),T122,IF(AND(内訳・提供証明書!D325="第2号",I$3&lt;&gt;"認可外保育施設"),V122,IF(AND(内訳・提供証明書!D325="第3号",I$3&lt;&gt;"認可外保育施設"),W122))))))</f>
        <v>0</v>
      </c>
      <c r="Q122" s="142" t="str">
        <f>IF(H122="なし",無償化名簿!$B$9,IF(OR(H122="月途中入園",H122="月途中認定開始",H122="月途中認定開始（転入）"),N122-M122+1,IF(OR(H122="月途中退園",H122="月途中認定終了",H122="月途中認定終了（転出）"),N122-M122+1,"")))</f>
        <v/>
      </c>
      <c r="R122" s="155" t="e">
        <f>IF(内訳・提供証明書!D325="第2号",Y122,Z122)</f>
        <v>#VALUE!</v>
      </c>
      <c r="S122" s="155">
        <f t="shared" si="8"/>
        <v>0</v>
      </c>
      <c r="T122" s="155">
        <f t="shared" si="9"/>
        <v>0</v>
      </c>
      <c r="U122" s="157">
        <f t="shared" si="14"/>
        <v>0</v>
      </c>
      <c r="V122" s="157">
        <f t="shared" si="10"/>
        <v>0</v>
      </c>
      <c r="W122" s="155">
        <f t="shared" si="11"/>
        <v>0</v>
      </c>
      <c r="X122" s="158">
        <f t="shared" si="15"/>
        <v>0</v>
      </c>
      <c r="Y122" s="164" t="e">
        <f t="shared" si="12"/>
        <v>#VALUE!</v>
      </c>
      <c r="Z122" s="164" t="e">
        <f t="shared" si="13"/>
        <v>#VALUE!</v>
      </c>
      <c r="AA122" s="155" t="e">
        <f>ROUNDDOWN(IF(AND(内訳・提供証明書!D325="第2号",G122&gt;="37000"),G122,37000*Q122/$B$9),0)</f>
        <v>#VALUE!</v>
      </c>
      <c r="AB122" s="169" t="e">
        <f>ROUNDDOWN(IF(AND(内訳・提供証明書!D325="第3号",G122&gt;="42000"),G122,42000*Q122/$B$9),0)</f>
        <v>#VALUE!</v>
      </c>
    </row>
    <row r="123" spans="1:28" ht="19.5" thickBot="1">
      <c r="A123" s="70">
        <v>107</v>
      </c>
      <c r="B123" s="43"/>
      <c r="C123" s="82"/>
      <c r="D123" s="194"/>
      <c r="E123" s="43"/>
      <c r="F123" s="43"/>
      <c r="G123" s="195"/>
      <c r="H123" s="43"/>
      <c r="I123" s="196"/>
      <c r="J123" s="77"/>
      <c r="K123" s="77"/>
      <c r="L123" s="77"/>
      <c r="M123" s="78"/>
      <c r="N123" s="78"/>
      <c r="O123" s="79"/>
      <c r="P123" s="141" t="b">
        <f>IF(AND(H123="月途中認定開始（転入）",G123&gt;37000),G123,IF(AND(H123="月途中認定終了（転出）",G123&gt;37000),G123,IF(AND(内訳・提供証明書!D328="第2号",I$3="認可外保育施設"),S123,IF(AND(内訳・提供証明書!D328="第3号",I$3="認可外保育施設"),T123,IF(AND(内訳・提供証明書!D328="第2号",I$3&lt;&gt;"認可外保育施設"),V123,IF(AND(内訳・提供証明書!D328="第3号",I$3&lt;&gt;"認可外保育施設"),W123))))))</f>
        <v>0</v>
      </c>
      <c r="Q123" s="142" t="str">
        <f>IF(H123="なし",無償化名簿!$B$9,IF(OR(H123="月途中入園",H123="月途中認定開始",H123="月途中認定開始（転入）"),N123-M123+1,IF(OR(H123="月途中退園",H123="月途中認定終了",H123="月途中認定終了（転出）"),N123-M123+1,"")))</f>
        <v/>
      </c>
      <c r="R123" s="155" t="e">
        <f>IF(内訳・提供証明書!D328="第2号",Y123,Z123)</f>
        <v>#VALUE!</v>
      </c>
      <c r="S123" s="155">
        <f t="shared" si="8"/>
        <v>0</v>
      </c>
      <c r="T123" s="155">
        <f t="shared" si="9"/>
        <v>0</v>
      </c>
      <c r="U123" s="157">
        <f t="shared" si="14"/>
        <v>0</v>
      </c>
      <c r="V123" s="157">
        <f t="shared" si="10"/>
        <v>0</v>
      </c>
      <c r="W123" s="155">
        <f t="shared" si="11"/>
        <v>0</v>
      </c>
      <c r="X123" s="158">
        <f t="shared" si="15"/>
        <v>0</v>
      </c>
      <c r="Y123" s="164" t="e">
        <f t="shared" si="12"/>
        <v>#VALUE!</v>
      </c>
      <c r="Z123" s="164" t="e">
        <f t="shared" si="13"/>
        <v>#VALUE!</v>
      </c>
      <c r="AA123" s="155" t="e">
        <f>ROUNDDOWN(IF(AND(内訳・提供証明書!D328="第2号",G123&gt;="37000"),G123,37000*Q123/$B$9),0)</f>
        <v>#VALUE!</v>
      </c>
      <c r="AB123" s="169" t="e">
        <f>ROUNDDOWN(IF(AND(内訳・提供証明書!D328="第3号",G123&gt;="42000"),G123,42000*Q123/$B$9),0)</f>
        <v>#VALUE!</v>
      </c>
    </row>
    <row r="124" spans="1:28" ht="19.5" thickBot="1">
      <c r="A124" s="70">
        <v>108</v>
      </c>
      <c r="B124" s="43"/>
      <c r="C124" s="82"/>
      <c r="D124" s="194"/>
      <c r="E124" s="43"/>
      <c r="F124" s="43"/>
      <c r="G124" s="195"/>
      <c r="H124" s="43"/>
      <c r="I124" s="196"/>
      <c r="J124" s="77"/>
      <c r="K124" s="77"/>
      <c r="L124" s="77"/>
      <c r="M124" s="78"/>
      <c r="N124" s="78"/>
      <c r="O124" s="79"/>
      <c r="P124" s="141" t="b">
        <f>IF(AND(H124="月途中認定開始（転入）",G124&gt;37000),G124,IF(AND(H124="月途中認定終了（転出）",G124&gt;37000),G124,IF(AND(内訳・提供証明書!D331="第2号",I$3="認可外保育施設"),S124,IF(AND(内訳・提供証明書!D331="第3号",I$3="認可外保育施設"),T124,IF(AND(内訳・提供証明書!D331="第2号",I$3&lt;&gt;"認可外保育施設"),V124,IF(AND(内訳・提供証明書!D331="第3号",I$3&lt;&gt;"認可外保育施設"),W124))))))</f>
        <v>0</v>
      </c>
      <c r="Q124" s="142" t="str">
        <f>IF(H124="なし",無償化名簿!$B$9,IF(OR(H124="月途中入園",H124="月途中認定開始",H124="月途中認定開始（転入）"),N124-M124+1,IF(OR(H124="月途中退園",H124="月途中認定終了",H124="月途中認定終了（転出）"),N124-M124+1,"")))</f>
        <v/>
      </c>
      <c r="R124" s="155" t="e">
        <f>IF(内訳・提供証明書!D331="第2号",Y124,Z124)</f>
        <v>#VALUE!</v>
      </c>
      <c r="S124" s="155">
        <f t="shared" si="8"/>
        <v>0</v>
      </c>
      <c r="T124" s="155">
        <f t="shared" si="9"/>
        <v>0</v>
      </c>
      <c r="U124" s="157">
        <f t="shared" si="14"/>
        <v>0</v>
      </c>
      <c r="V124" s="157">
        <f t="shared" si="10"/>
        <v>0</v>
      </c>
      <c r="W124" s="155">
        <f t="shared" si="11"/>
        <v>0</v>
      </c>
      <c r="X124" s="158">
        <f t="shared" si="15"/>
        <v>0</v>
      </c>
      <c r="Y124" s="164" t="e">
        <f t="shared" si="12"/>
        <v>#VALUE!</v>
      </c>
      <c r="Z124" s="164" t="e">
        <f t="shared" si="13"/>
        <v>#VALUE!</v>
      </c>
      <c r="AA124" s="155" t="e">
        <f>ROUNDDOWN(IF(AND(内訳・提供証明書!D331="第2号",G124&gt;="37000"),G124,37000*Q124/$B$9),0)</f>
        <v>#VALUE!</v>
      </c>
      <c r="AB124" s="169" t="e">
        <f>ROUNDDOWN(IF(AND(内訳・提供証明書!D331="第3号",G124&gt;="42000"),G124,42000*Q124/$B$9),0)</f>
        <v>#VALUE!</v>
      </c>
    </row>
    <row r="125" spans="1:28" ht="19.5" thickBot="1">
      <c r="A125" s="70">
        <v>109</v>
      </c>
      <c r="B125" s="43"/>
      <c r="C125" s="82"/>
      <c r="D125" s="194"/>
      <c r="E125" s="43"/>
      <c r="F125" s="43"/>
      <c r="G125" s="195"/>
      <c r="H125" s="43"/>
      <c r="I125" s="196"/>
      <c r="J125" s="77"/>
      <c r="K125" s="77"/>
      <c r="L125" s="77"/>
      <c r="M125" s="78"/>
      <c r="N125" s="78"/>
      <c r="O125" s="79"/>
      <c r="P125" s="141" t="b">
        <f>IF(AND(H125="月途中認定開始（転入）",G125&gt;37000),G125,IF(AND(H125="月途中認定終了（転出）",G125&gt;37000),G125,IF(AND(内訳・提供証明書!D334="第2号",I$3="認可外保育施設"),S125,IF(AND(内訳・提供証明書!D334="第3号",I$3="認可外保育施設"),T125,IF(AND(内訳・提供証明書!D334="第2号",I$3&lt;&gt;"認可外保育施設"),V125,IF(AND(内訳・提供証明書!D334="第3号",I$3&lt;&gt;"認可外保育施設"),W125))))))</f>
        <v>0</v>
      </c>
      <c r="Q125" s="142" t="str">
        <f>IF(H125="なし",無償化名簿!$B$9,IF(OR(H125="月途中入園",H125="月途中認定開始",H125="月途中認定開始（転入）"),N125-M125+1,IF(OR(H125="月途中退園",H125="月途中認定終了",H125="月途中認定終了（転出）"),N125-M125+1,"")))</f>
        <v/>
      </c>
      <c r="R125" s="155" t="e">
        <f>IF(内訳・提供証明書!D334="第2号",Y125,Z125)</f>
        <v>#VALUE!</v>
      </c>
      <c r="S125" s="155">
        <f t="shared" si="8"/>
        <v>0</v>
      </c>
      <c r="T125" s="155">
        <f t="shared" si="9"/>
        <v>0</v>
      </c>
      <c r="U125" s="157">
        <f t="shared" si="14"/>
        <v>0</v>
      </c>
      <c r="V125" s="157">
        <f t="shared" si="10"/>
        <v>0</v>
      </c>
      <c r="W125" s="155">
        <f t="shared" si="11"/>
        <v>0</v>
      </c>
      <c r="X125" s="158">
        <f t="shared" si="15"/>
        <v>0</v>
      </c>
      <c r="Y125" s="164" t="e">
        <f t="shared" si="12"/>
        <v>#VALUE!</v>
      </c>
      <c r="Z125" s="164" t="e">
        <f t="shared" si="13"/>
        <v>#VALUE!</v>
      </c>
      <c r="AA125" s="155" t="e">
        <f>ROUNDDOWN(IF(AND(内訳・提供証明書!D334="第2号",G125&gt;="37000"),G125,37000*Q125/$B$9),0)</f>
        <v>#VALUE!</v>
      </c>
      <c r="AB125" s="169" t="e">
        <f>ROUNDDOWN(IF(AND(内訳・提供証明書!D334="第3号",G125&gt;="42000"),G125,42000*Q125/$B$9),0)</f>
        <v>#VALUE!</v>
      </c>
    </row>
    <row r="126" spans="1:28" ht="19.5" thickBot="1">
      <c r="A126" s="70">
        <v>110</v>
      </c>
      <c r="B126" s="43"/>
      <c r="C126" s="82"/>
      <c r="D126" s="194"/>
      <c r="E126" s="43"/>
      <c r="F126" s="43"/>
      <c r="G126" s="195"/>
      <c r="H126" s="43"/>
      <c r="I126" s="196"/>
      <c r="J126" s="77"/>
      <c r="K126" s="77"/>
      <c r="L126" s="77"/>
      <c r="M126" s="78"/>
      <c r="N126" s="78"/>
      <c r="O126" s="79"/>
      <c r="P126" s="141" t="b">
        <f>IF(AND(H126="月途中認定開始（転入）",G126&gt;37000),G126,IF(AND(H126="月途中認定終了（転出）",G126&gt;37000),G126,IF(AND(内訳・提供証明書!D337="第2号",I$3="認可外保育施設"),S126,IF(AND(内訳・提供証明書!D337="第3号",I$3="認可外保育施設"),T126,IF(AND(内訳・提供証明書!D337="第2号",I$3&lt;&gt;"認可外保育施設"),V126,IF(AND(内訳・提供証明書!D337="第3号",I$3&lt;&gt;"認可外保育施設"),W126))))))</f>
        <v>0</v>
      </c>
      <c r="Q126" s="142" t="str">
        <f>IF(H126="なし",無償化名簿!$B$9,IF(OR(H126="月途中入園",H126="月途中認定開始",H126="月途中認定開始（転入）"),N126-M126+1,IF(OR(H126="月途中退園",H126="月途中認定終了",H126="月途中認定終了（転出）"),N126-M126+1,"")))</f>
        <v/>
      </c>
      <c r="R126" s="155" t="e">
        <f>IF(内訳・提供証明書!D337="第2号",Y126,Z126)</f>
        <v>#VALUE!</v>
      </c>
      <c r="S126" s="155">
        <f t="shared" si="8"/>
        <v>0</v>
      </c>
      <c r="T126" s="155">
        <f t="shared" si="9"/>
        <v>0</v>
      </c>
      <c r="U126" s="157">
        <f t="shared" si="14"/>
        <v>0</v>
      </c>
      <c r="V126" s="157">
        <f t="shared" si="10"/>
        <v>0</v>
      </c>
      <c r="W126" s="155">
        <f t="shared" si="11"/>
        <v>0</v>
      </c>
      <c r="X126" s="158">
        <f t="shared" si="15"/>
        <v>0</v>
      </c>
      <c r="Y126" s="164" t="e">
        <f t="shared" si="12"/>
        <v>#VALUE!</v>
      </c>
      <c r="Z126" s="164" t="e">
        <f t="shared" si="13"/>
        <v>#VALUE!</v>
      </c>
      <c r="AA126" s="155" t="e">
        <f>ROUNDDOWN(IF(AND(内訳・提供証明書!D337="第2号",G126&gt;="37000"),G126,37000*Q126/$B$9),0)</f>
        <v>#VALUE!</v>
      </c>
      <c r="AB126" s="169" t="e">
        <f>ROUNDDOWN(IF(AND(内訳・提供証明書!D337="第3号",G126&gt;="42000"),G126,42000*Q126/$B$9),0)</f>
        <v>#VALUE!</v>
      </c>
    </row>
  </sheetData>
  <sheetProtection sheet="1" formatCells="0" formatColumns="0" formatRows="0" insertColumns="0" insertRows="0" insertHyperlinks="0" deleteColumns="0" deleteRows="0" sort="0" autoFilter="0" pivotTables="0"/>
  <mergeCells count="29">
    <mergeCell ref="A8:G8"/>
    <mergeCell ref="H2:L2"/>
    <mergeCell ref="I3:L3"/>
    <mergeCell ref="I5:L5"/>
    <mergeCell ref="I7:L7"/>
    <mergeCell ref="I8:L8"/>
    <mergeCell ref="A1:H1"/>
    <mergeCell ref="A11:B11"/>
    <mergeCell ref="P9:R9"/>
    <mergeCell ref="A13:D14"/>
    <mergeCell ref="E13:H13"/>
    <mergeCell ref="A6:B6"/>
    <mergeCell ref="A10:B10"/>
    <mergeCell ref="N8:O8"/>
    <mergeCell ref="N7:O7"/>
    <mergeCell ref="N9:O9"/>
    <mergeCell ref="N10:O10"/>
    <mergeCell ref="N11:O11"/>
    <mergeCell ref="H4:I4"/>
    <mergeCell ref="H6:I6"/>
    <mergeCell ref="H9:K9"/>
    <mergeCell ref="A2:B2"/>
    <mergeCell ref="M15:N15"/>
    <mergeCell ref="P10:R10"/>
    <mergeCell ref="P11:R11"/>
    <mergeCell ref="I13:L13"/>
    <mergeCell ref="P12:R12"/>
    <mergeCell ref="I10:L10"/>
    <mergeCell ref="I11:L11"/>
  </mergeCells>
  <phoneticPr fontId="4"/>
  <conditionalFormatting sqref="B3">
    <cfRule type="cellIs" dxfId="20" priority="27" operator="equal">
      <formula>""</formula>
    </cfRule>
  </conditionalFormatting>
  <conditionalFormatting sqref="B5">
    <cfRule type="cellIs" dxfId="19" priority="7" operator="equal">
      <formula>""</formula>
    </cfRule>
  </conditionalFormatting>
  <conditionalFormatting sqref="B7">
    <cfRule type="cellIs" dxfId="18" priority="11" operator="equal">
      <formula>""</formula>
    </cfRule>
  </conditionalFormatting>
  <conditionalFormatting sqref="B9">
    <cfRule type="cellIs" dxfId="17" priority="12" operator="equal">
      <formula>""</formula>
    </cfRule>
  </conditionalFormatting>
  <conditionalFormatting sqref="B17:O126">
    <cfRule type="cellIs" dxfId="16" priority="1" operator="equal">
      <formula>""</formula>
    </cfRule>
  </conditionalFormatting>
  <conditionalFormatting sqref="I3">
    <cfRule type="cellIs" dxfId="15" priority="13" operator="equal">
      <formula>""</formula>
    </cfRule>
  </conditionalFormatting>
  <conditionalFormatting sqref="I5">
    <cfRule type="cellIs" dxfId="14" priority="20" operator="equal">
      <formula>""</formula>
    </cfRule>
  </conditionalFormatting>
  <conditionalFormatting sqref="I7:I8">
    <cfRule type="cellIs" dxfId="13" priority="19" operator="equal">
      <formula>""</formula>
    </cfRule>
  </conditionalFormatting>
  <conditionalFormatting sqref="I10:I11">
    <cfRule type="cellIs" dxfId="12" priority="18" operator="equal">
      <formula>""</formula>
    </cfRule>
  </conditionalFormatting>
  <conditionalFormatting sqref="N3">
    <cfRule type="cellIs" dxfId="11" priority="9" operator="equal">
      <formula>""</formula>
    </cfRule>
  </conditionalFormatting>
  <conditionalFormatting sqref="N5">
    <cfRule type="cellIs" dxfId="10" priority="5" operator="equal">
      <formula>""</formula>
    </cfRule>
  </conditionalFormatting>
  <conditionalFormatting sqref="N7:N11">
    <cfRule type="cellIs" dxfId="9" priority="3" operator="equal">
      <formula>""</formula>
    </cfRule>
  </conditionalFormatting>
  <dataValidations count="7">
    <dataValidation type="whole" allowBlank="1" showInputMessage="1" showErrorMessage="1" error="数字のみを入力してください。" sqref="C12 C10 I17:N126" xr:uid="{00000000-0002-0000-0000-000001000000}">
      <formula1>0</formula1>
      <formula2>1000000</formula2>
    </dataValidation>
    <dataValidation type="whole" allowBlank="1" showInputMessage="1" showErrorMessage="1" error="数字のみを入力してください。" sqref="R3:T3 F5 B7 B9 G2 F3 AA3" xr:uid="{00000000-0002-0000-0000-000002000000}">
      <formula1>1</formula1>
      <formula2>50</formula2>
    </dataValidation>
    <dataValidation type="date" allowBlank="1" showInputMessage="1" showErrorMessage="1" error="日付を入力してください" sqref="R1:T1 AA1" xr:uid="{00000000-0002-0000-0000-000003000000}">
      <formula1>43739</formula1>
      <formula2>61453</formula2>
    </dataValidation>
    <dataValidation type="list" allowBlank="1" showInputMessage="1" showErrorMessage="1" sqref="I3:L3" xr:uid="{E3790D6C-83CB-4185-B66E-FA465C0AA809}">
      <formula1>"認可外保育施設,一時預かり事業,病児保育事業,子育て援助活動支援事業"</formula1>
    </dataValidation>
    <dataValidation type="list" allowBlank="1" showInputMessage="1" showErrorMessage="1" error="数字のみを入力してください。" sqref="B3" xr:uid="{C24A161F-729F-4D9E-BC3F-A4B6802F0524}">
      <formula1>"沖縄市,宜野湾市,うるま市,北谷町,嘉手納町,北中城村,中城村,西原町"</formula1>
    </dataValidation>
    <dataValidation type="list" allowBlank="1" showInputMessage="1" showErrorMessage="1" sqref="F17:F126" xr:uid="{06CEE6FD-878E-4EFA-BBA7-120A239A4774}">
      <formula1>"月額契約,日額契約,時間契約"</formula1>
    </dataValidation>
    <dataValidation type="list" allowBlank="1" showInputMessage="1" showErrorMessage="1" sqref="H17:H126" xr:uid="{426EDF49-E26A-428F-8BD6-BC6DDC16C9BF}">
      <formula1>"なし,月途中入園,月途中退園,月途中認定開始,月途中認定終了, 月途中認定開始（転入）,月途中認定終了（転出）"</formula1>
    </dataValidation>
  </dataValidations>
  <pageMargins left="0.7" right="0.7" top="0.75" bottom="0.75" header="0.3" footer="0.3"/>
  <pageSetup paperSize="9" scale="24" orientation="portrait" r:id="rId1"/>
  <rowBreaks count="1" manualBreakCount="1">
    <brk id="16" max="27"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DY351"/>
  <sheetViews>
    <sheetView view="pageBreakPreview" zoomScale="85" zoomScaleNormal="100" zoomScaleSheetLayoutView="85" workbookViewId="0">
      <pane ySplit="9" topLeftCell="A10" activePane="bottomLeft" state="frozen"/>
      <selection pane="bottomLeft" activeCell="T25" sqref="T25:T27"/>
    </sheetView>
  </sheetViews>
  <sheetFormatPr defaultRowHeight="18.75"/>
  <cols>
    <col min="1" max="1" width="5.25" customWidth="1"/>
    <col min="2" max="2" width="26.875" customWidth="1"/>
    <col min="3" max="3" width="15.125" style="32" customWidth="1"/>
    <col min="4" max="4" width="10.625" style="32" customWidth="1"/>
    <col min="5" max="5" width="9" style="32" customWidth="1"/>
    <col min="6" max="6" width="11.625" style="32" customWidth="1"/>
    <col min="7" max="7" width="5.375" style="32" customWidth="1"/>
    <col min="8" max="8" width="3.625" customWidth="1"/>
    <col min="9" max="10" width="3" customWidth="1"/>
    <col min="11" max="11" width="3.625" customWidth="1"/>
    <col min="12" max="12" width="2.875" customWidth="1"/>
    <col min="13" max="13" width="8.75" customWidth="1"/>
    <col min="14" max="14" width="4.625" customWidth="1"/>
    <col min="15" max="15" width="14.5" style="31" customWidth="1"/>
    <col min="16" max="16" width="15.125" style="31" customWidth="1"/>
    <col min="17" max="17" width="8.375" style="33" customWidth="1"/>
    <col min="18" max="20" width="7.5" style="33" customWidth="1"/>
    <col min="21" max="21" width="10.25" style="33" customWidth="1"/>
    <col min="22" max="22" width="17.875" style="33" customWidth="1"/>
    <col min="23" max="23" width="9.5" bestFit="1" customWidth="1"/>
    <col min="24" max="26" width="9.375" bestFit="1" customWidth="1"/>
  </cols>
  <sheetData>
    <row r="1" spans="1:29" ht="21.75" customHeight="1">
      <c r="A1" s="365" t="s">
        <v>137</v>
      </c>
      <c r="B1" s="365"/>
      <c r="C1" s="365"/>
      <c r="D1" s="365"/>
      <c r="E1" s="366" t="str">
        <f>IF(無償化名簿!I3=0,"",無償化名簿!I3)</f>
        <v>認可外保育施設</v>
      </c>
      <c r="F1" s="366"/>
      <c r="G1" s="367" t="s">
        <v>138</v>
      </c>
      <c r="H1" s="367"/>
      <c r="I1" s="367"/>
      <c r="J1" s="367"/>
      <c r="K1" s="367"/>
      <c r="L1" s="367"/>
      <c r="M1" s="367"/>
      <c r="N1" s="367"/>
      <c r="O1" s="367"/>
      <c r="P1" s="367"/>
      <c r="Q1" s="367"/>
      <c r="R1" s="367"/>
      <c r="S1" s="367"/>
      <c r="T1" s="367"/>
      <c r="U1" s="367"/>
      <c r="V1" s="367"/>
      <c r="Z1" s="31"/>
      <c r="AA1" s="31"/>
    </row>
    <row r="2" spans="1:29" ht="21.75" customHeight="1">
      <c r="A2" s="386" t="str">
        <f>"【令和"&amp;IF(無償化名簿!B3=0,"　",無償化名簿!B5)&amp;"年"&amp;IF(無償化名簿!B7=0,"　",無償化名簿!B7)&amp;"月分】"</f>
        <v>【令和年　月分】</v>
      </c>
      <c r="B2" s="386"/>
      <c r="C2" s="386"/>
      <c r="D2" s="386"/>
      <c r="E2" s="386"/>
      <c r="F2" s="386"/>
      <c r="G2" s="386"/>
      <c r="H2" s="386"/>
      <c r="I2" s="386"/>
      <c r="J2" s="386"/>
      <c r="K2" s="386"/>
      <c r="L2" s="386"/>
      <c r="M2" s="386"/>
      <c r="N2" s="386"/>
      <c r="O2" s="386"/>
      <c r="P2" s="386"/>
      <c r="Q2" s="386"/>
      <c r="R2" s="386"/>
      <c r="S2" s="386"/>
      <c r="T2" s="386"/>
      <c r="U2" s="386"/>
      <c r="V2" s="386"/>
      <c r="Z2" s="31"/>
      <c r="AA2" s="31"/>
    </row>
    <row r="3" spans="1:29" ht="18.75" customHeight="1">
      <c r="A3" t="s">
        <v>108</v>
      </c>
      <c r="H3" s="413"/>
      <c r="I3" s="413"/>
      <c r="O3" s="414" t="s">
        <v>222</v>
      </c>
      <c r="P3" s="415"/>
      <c r="Q3" s="415"/>
      <c r="R3" s="415"/>
      <c r="S3" s="415"/>
      <c r="T3" s="415"/>
      <c r="U3" s="415"/>
      <c r="V3" s="415"/>
      <c r="Z3" s="31"/>
      <c r="AA3" s="31"/>
    </row>
    <row r="4" spans="1:29" ht="16.5" customHeight="1">
      <c r="B4" s="60">
        <f>請求書!AW2</f>
        <v>0</v>
      </c>
      <c r="C4" s="42"/>
      <c r="H4" s="412"/>
      <c r="I4" s="412"/>
      <c r="O4" s="415"/>
      <c r="P4" s="415"/>
      <c r="Q4" s="415"/>
      <c r="R4" s="415"/>
      <c r="S4" s="415"/>
      <c r="T4" s="415"/>
      <c r="U4" s="415"/>
      <c r="V4" s="415"/>
      <c r="Z4" s="31"/>
      <c r="AA4" s="31"/>
    </row>
    <row r="5" spans="1:29" ht="28.5" customHeight="1">
      <c r="B5" s="37" t="s">
        <v>109</v>
      </c>
      <c r="C5" s="417" t="str">
        <f>IF(無償化名簿!I5=0,"",無償化名簿!I5)</f>
        <v/>
      </c>
      <c r="D5" s="417"/>
      <c r="E5" s="417"/>
      <c r="F5" s="417"/>
      <c r="G5" s="417"/>
      <c r="H5" s="417"/>
      <c r="I5" s="417"/>
      <c r="J5" s="417"/>
      <c r="K5" s="417"/>
      <c r="L5" s="417"/>
      <c r="M5" s="66"/>
      <c r="N5" s="66"/>
      <c r="O5" s="415"/>
      <c r="P5" s="415"/>
      <c r="Q5" s="415"/>
      <c r="R5" s="415"/>
      <c r="S5" s="415"/>
      <c r="T5" s="415"/>
      <c r="U5" s="415"/>
      <c r="V5" s="415"/>
      <c r="W5" s="382" t="s">
        <v>131</v>
      </c>
      <c r="X5" s="382"/>
      <c r="Z5" s="31"/>
      <c r="AA5" s="31"/>
    </row>
    <row r="6" spans="1:29" ht="29.25" customHeight="1">
      <c r="B6" s="37" t="s">
        <v>110</v>
      </c>
      <c r="C6" s="417" t="str">
        <f>IF(無償化名簿!I7=0,"",無償化名簿!I7)</f>
        <v/>
      </c>
      <c r="D6" s="417"/>
      <c r="E6" s="417"/>
      <c r="F6" s="417"/>
      <c r="G6" s="417"/>
      <c r="H6" s="417"/>
      <c r="I6" s="417"/>
      <c r="J6" s="417"/>
      <c r="K6" s="417"/>
      <c r="L6" s="417"/>
      <c r="M6" s="66"/>
      <c r="N6" s="66"/>
      <c r="O6" s="415"/>
      <c r="P6" s="415"/>
      <c r="Q6" s="415"/>
      <c r="R6" s="415"/>
      <c r="S6" s="415"/>
      <c r="T6" s="415"/>
      <c r="U6" s="415"/>
      <c r="V6" s="415"/>
      <c r="W6" s="380" t="s">
        <v>135</v>
      </c>
      <c r="X6" s="381"/>
      <c r="Z6" s="173" t="s">
        <v>243</v>
      </c>
      <c r="AA6" s="174" t="str">
        <f>無償化名簿!D5</f>
        <v/>
      </c>
    </row>
    <row r="7" spans="1:29" ht="33.75" customHeight="1" thickBot="1">
      <c r="A7" s="34"/>
      <c r="B7" s="54" t="s">
        <v>126</v>
      </c>
      <c r="C7" s="418" t="str">
        <f>IF(無償化名簿!I10=0,"",無償化名簿!I10)</f>
        <v/>
      </c>
      <c r="D7" s="418"/>
      <c r="E7" s="61"/>
      <c r="F7" s="61"/>
      <c r="G7" s="61"/>
      <c r="H7" s="61"/>
      <c r="I7" s="61"/>
      <c r="J7" s="61"/>
      <c r="K7" s="61"/>
      <c r="L7" s="61"/>
      <c r="M7" s="61"/>
      <c r="N7" s="61"/>
      <c r="O7" s="416"/>
      <c r="P7" s="416"/>
      <c r="Q7" s="416"/>
      <c r="R7" s="416"/>
      <c r="S7" s="416"/>
      <c r="T7" s="416"/>
      <c r="U7" s="416"/>
      <c r="V7" s="416"/>
      <c r="W7" s="379">
        <f>SUMIF(V10:V500,"&lt;&gt;#VALUE!")</f>
        <v>0</v>
      </c>
      <c r="X7" s="379"/>
      <c r="Y7" s="58"/>
      <c r="Z7" s="31"/>
      <c r="AA7" s="31"/>
      <c r="AB7" s="177"/>
    </row>
    <row r="8" spans="1:29" ht="18" customHeight="1">
      <c r="A8" s="395" t="s">
        <v>106</v>
      </c>
      <c r="B8" s="391" t="s">
        <v>114</v>
      </c>
      <c r="C8" s="393" t="s">
        <v>13</v>
      </c>
      <c r="D8" s="402" t="s">
        <v>115</v>
      </c>
      <c r="E8" s="404" t="s">
        <v>221</v>
      </c>
      <c r="F8" s="405"/>
      <c r="G8" s="406"/>
      <c r="H8" s="396" t="s">
        <v>139</v>
      </c>
      <c r="I8" s="397"/>
      <c r="J8" s="397"/>
      <c r="K8" s="397"/>
      <c r="L8" s="398"/>
      <c r="M8" s="419" t="str">
        <f>IF(無償化名簿!I3="一時預かり事業","預かり保育の
日数又は時間数",IF(無償化名簿!I3="子育て援助活動支援事業","提供日数又は時間数",IF(無償化名簿!I3="病児保育事業","提供日数又は時間数",IF(無償化名簿!I3="認可外保育施設","ー",IF(無償化名簿!I3="","ー",)))))</f>
        <v>ー</v>
      </c>
      <c r="N8" s="420"/>
      <c r="O8" s="391" t="s">
        <v>140</v>
      </c>
      <c r="P8" s="410" t="s">
        <v>235</v>
      </c>
      <c r="Q8" s="387" t="s">
        <v>186</v>
      </c>
      <c r="R8" s="388"/>
      <c r="S8" s="388"/>
      <c r="T8" s="388"/>
      <c r="U8" s="389"/>
      <c r="V8" s="390"/>
    </row>
    <row r="9" spans="1:29" ht="36.75" customHeight="1" thickBot="1">
      <c r="A9" s="392"/>
      <c r="B9" s="392"/>
      <c r="C9" s="394"/>
      <c r="D9" s="403"/>
      <c r="E9" s="407"/>
      <c r="F9" s="408"/>
      <c r="G9" s="409"/>
      <c r="H9" s="399" t="s">
        <v>211</v>
      </c>
      <c r="I9" s="400"/>
      <c r="J9" s="400"/>
      <c r="K9" s="400"/>
      <c r="L9" s="401"/>
      <c r="M9" s="421"/>
      <c r="N9" s="422"/>
      <c r="O9" s="392"/>
      <c r="P9" s="411"/>
      <c r="Q9" s="150" t="s">
        <v>107</v>
      </c>
      <c r="R9" s="151" t="s">
        <v>117</v>
      </c>
      <c r="S9" s="151" t="s">
        <v>91</v>
      </c>
      <c r="T9" s="152" t="s">
        <v>220</v>
      </c>
      <c r="U9" s="170" t="s">
        <v>155</v>
      </c>
      <c r="V9" s="153" t="s">
        <v>116</v>
      </c>
      <c r="W9" s="167" t="s">
        <v>233</v>
      </c>
      <c r="X9" s="166" t="s">
        <v>234</v>
      </c>
      <c r="Y9" s="172" t="s">
        <v>242</v>
      </c>
      <c r="Z9" s="172" t="s">
        <v>241</v>
      </c>
      <c r="AA9" s="172" t="s">
        <v>244</v>
      </c>
      <c r="AB9" s="178" t="s">
        <v>258</v>
      </c>
      <c r="AC9" s="171"/>
    </row>
    <row r="10" spans="1:29" ht="15.95" customHeight="1">
      <c r="A10" s="342">
        <v>1</v>
      </c>
      <c r="B10" s="71" t="str">
        <f>IF(無償化名簿!B17=0,"",VLOOKUP(A10,無償化名簿!$A$17:$R$66,4))</f>
        <v/>
      </c>
      <c r="C10" s="345" t="str">
        <f>IF(無償化名簿!B17=0,"",VLOOKUP(A10,無償化名簿!$A$17:$R$66,3))</f>
        <v/>
      </c>
      <c r="D10" s="342" t="str">
        <f>IF(C10="","",AA10)</f>
        <v/>
      </c>
      <c r="E10" s="348" t="str">
        <f>IF(無償化名簿!B17=0,"",VLOOKUP(A10,無償化名簿!$A$17:$R$66,6))</f>
        <v/>
      </c>
      <c r="F10" s="351" t="str">
        <f>IF(無償化名簿!B17=0,"",VLOOKUP(A10,無償化名簿!$A$17:$R$66,7))</f>
        <v/>
      </c>
      <c r="G10" s="353" t="s">
        <v>5</v>
      </c>
      <c r="H10" s="356" t="str">
        <f>IF(無償化名簿!B17=0,"",VLOOKUP(A10,無償化名簿!$A$17:$R$66,13))</f>
        <v/>
      </c>
      <c r="I10" s="359" t="s">
        <v>7</v>
      </c>
      <c r="J10" s="359" t="s">
        <v>63</v>
      </c>
      <c r="K10" s="359" t="str">
        <f>IF(無償化名簿!B17=0,"",VLOOKUP(A10,無償化名簿!$A$17:$R$66,14))</f>
        <v/>
      </c>
      <c r="L10" s="383" t="s">
        <v>7</v>
      </c>
      <c r="M10" s="325" t="str">
        <f>IF(無償化名簿!L17=0,"ー",無償化名簿!L17)</f>
        <v>ー</v>
      </c>
      <c r="N10" s="328" t="str">
        <f>IF(AND($E$1="一時預かり事業",E10="月額契約"),"",IF(AND($E$1="一時預かり事業",E10="日額契約"),"日",IF(AND($E$1="一時預かり事業",E10="時間契約"),"時間",IF(AND($E$1="認可外保育施設",無償化名簿!L17&gt;=1),"日",IF(AND($E$1="病児保育事業",E10="月額契約"),"",IF(AND($E$1="病児保育事業",E10="日額契約"),"日",IF(AND($E$1="病児保育事業",E10="時間契約"),"時間",IF(AND($E$1="子育て援助活動支援事業",E10="月額契約"),"",IF(AND($E$1="子育て援助活動支援事業",E10="日額契約"),"日",IF(AND($E$1="子育て援助活動支援事業",E10="時間契約"),"時間",""))))))))))</f>
        <v/>
      </c>
      <c r="O10" s="331" t="str">
        <f>IF(無償化名簿!B17=0,"",VLOOKUP(A10,無償化名簿!$A$17:$R$66,15))</f>
        <v/>
      </c>
      <c r="P10" s="368" t="str">
        <f>IF(無償化名簿!B17=0,"",VLOOKUP(A10,無償化名簿!$A$17:$R$66,8))</f>
        <v/>
      </c>
      <c r="Q10" s="374" t="str">
        <f>IF(無償化名簿!B17=0,"",VLOOKUP(A10,無償化名簿!$A$17:$R$66,16))</f>
        <v/>
      </c>
      <c r="R10" s="376" t="str">
        <f>IF(無償化名簿!B17=0,"",VLOOKUP(A10,無償化名簿!$A$17:$R$66,10))</f>
        <v/>
      </c>
      <c r="S10" s="376" t="str">
        <f>IF(無償化名簿!B17=0,"",VLOOKUP(A10,無償化名簿!$A$17:$R$66,11))</f>
        <v/>
      </c>
      <c r="T10" s="371" t="str">
        <f>IF(無償化名簿!C17=0,"",VLOOKUP(A10,無償化名簿!$A$17:$R$66,18))</f>
        <v/>
      </c>
      <c r="U10" s="311" t="str">
        <f>IFERROR(IF(B11=0,"",IF((Q10+R10-S10)&lt;=T10,"0",IF((Q10+R10-S10)&gt;T10,((Q10+R10-S10)-T10)))),"")</f>
        <v/>
      </c>
      <c r="V10" s="314" t="str">
        <f>IF(無償化名簿!B17=0,"",IF(D10="第2号",W10,IF(D10="第3号",X10)))</f>
        <v/>
      </c>
      <c r="W10" s="306" t="e">
        <f>IF(AND(D10="第2号",Q10+R10-S10&gt;T10),T10,Q10+R10-S10)</f>
        <v>#VALUE!</v>
      </c>
      <c r="X10" s="306" t="e">
        <f>IF(AND(D10="第3号",Q10+R10-S10&gt;T10),T10,Q10+R10-S10)</f>
        <v>#VALUE!</v>
      </c>
      <c r="Y10" s="307" t="e">
        <f>IF(AND(Z10=3,AB10="〇"),"第3号",IF(Z10=3,"第2号",IF(Z10=4,"第2号",IF(Z10=5,"第2号",IF(Z10=6,"第2号",IF(Z10&gt;=7,"エラー","第3号"))))))</f>
        <v>#VALUE!</v>
      </c>
      <c r="Z10" s="307" t="e">
        <f>DATEDIF(C10,DATE($AA$6,4,1),"Y")</f>
        <v>#VALUE!</v>
      </c>
      <c r="AA10" s="307" t="str">
        <f>IFERROR(Y10,"第3号")</f>
        <v>第3号</v>
      </c>
      <c r="AB10" s="305" t="str">
        <f>IF(無償化名簿!$B$7=1,"〇",IF(無償化名簿!$B$7=2,"〇",IF(無償化名簿!$B$7=3,"〇","×")))</f>
        <v>×</v>
      </c>
      <c r="AC10" s="423"/>
    </row>
    <row r="11" spans="1:29" ht="15.95" customHeight="1">
      <c r="A11" s="343"/>
      <c r="B11" s="317" t="str">
        <f>IF(無償化名簿!B17=0,"",VLOOKUP(A10,無償化名簿!$A$17:$R$66,2))</f>
        <v/>
      </c>
      <c r="C11" s="346"/>
      <c r="D11" s="343"/>
      <c r="E11" s="349"/>
      <c r="F11" s="352"/>
      <c r="G11" s="354"/>
      <c r="H11" s="357"/>
      <c r="I11" s="360"/>
      <c r="J11" s="360"/>
      <c r="K11" s="360"/>
      <c r="L11" s="384"/>
      <c r="M11" s="326"/>
      <c r="N11" s="329"/>
      <c r="O11" s="332"/>
      <c r="P11" s="369"/>
      <c r="Q11" s="375"/>
      <c r="R11" s="377"/>
      <c r="S11" s="377"/>
      <c r="T11" s="372"/>
      <c r="U11" s="312"/>
      <c r="V11" s="315"/>
      <c r="W11" s="306"/>
      <c r="X11" s="306"/>
      <c r="Y11" s="307"/>
      <c r="Z11" s="307"/>
      <c r="AA11" s="307"/>
      <c r="AB11" s="305"/>
      <c r="AC11" s="423"/>
    </row>
    <row r="12" spans="1:29" ht="15.95" customHeight="1" thickBot="1">
      <c r="A12" s="344"/>
      <c r="B12" s="318"/>
      <c r="C12" s="347"/>
      <c r="D12" s="344"/>
      <c r="E12" s="350"/>
      <c r="F12" s="162" t="str">
        <f>IF(AND(E$1="認可外保育施設",E10="日額契約"),"月額換算額",IF(AND(E$1="認可外保育施設",E10="時間契約"),"月額換算額",""))</f>
        <v/>
      </c>
      <c r="G12" s="355"/>
      <c r="H12" s="358"/>
      <c r="I12" s="361"/>
      <c r="J12" s="361"/>
      <c r="K12" s="361"/>
      <c r="L12" s="385"/>
      <c r="M12" s="327"/>
      <c r="N12" s="330"/>
      <c r="O12" s="333"/>
      <c r="P12" s="370"/>
      <c r="Q12" s="146" t="str">
        <f>IF(OR(F10=Q10,Q10="算定不可",E10="日額契約",E10="時間契約",P10="月途中入園",P10="月途中退園"),"","月途中案分額")</f>
        <v/>
      </c>
      <c r="R12" s="378"/>
      <c r="S12" s="378"/>
      <c r="T12" s="373"/>
      <c r="U12" s="313"/>
      <c r="V12" s="316"/>
      <c r="W12" s="306"/>
      <c r="X12" s="306"/>
      <c r="Y12" s="307"/>
      <c r="Z12" s="307"/>
      <c r="AA12" s="307"/>
      <c r="AB12" s="305"/>
      <c r="AC12" s="423"/>
    </row>
    <row r="13" spans="1:29" ht="15.95" customHeight="1">
      <c r="A13" s="342">
        <v>2</v>
      </c>
      <c r="B13" s="67" t="str">
        <f>IF(無償化名簿!B18=0,"",VLOOKUP(A13,無償化名簿!$A$17:$R$66,4))</f>
        <v/>
      </c>
      <c r="C13" s="345" t="str">
        <f>IF(無償化名簿!B18=0,"",VLOOKUP(A13,無償化名簿!$A$17:$R$66,3))</f>
        <v/>
      </c>
      <c r="D13" s="342" t="str">
        <f t="shared" ref="D13" si="0">IF(C13="","",AA13)</f>
        <v/>
      </c>
      <c r="E13" s="348" t="str">
        <f>IF(無償化名簿!B18=0,"",VLOOKUP(A13,無償化名簿!$A$17:$R$66,6))</f>
        <v/>
      </c>
      <c r="F13" s="351" t="str">
        <f>IF(無償化名簿!B18=0,"",VLOOKUP(A13,無償化名簿!$A$17:$R$66,7))</f>
        <v/>
      </c>
      <c r="G13" s="353" t="s">
        <v>5</v>
      </c>
      <c r="H13" s="356" t="str">
        <f>IF(無償化名簿!B18=0,"",VLOOKUP(A13,無償化名簿!$A$17:$R$66,13))</f>
        <v/>
      </c>
      <c r="I13" s="359" t="s">
        <v>7</v>
      </c>
      <c r="J13" s="359" t="s">
        <v>63</v>
      </c>
      <c r="K13" s="359" t="str">
        <f>IF(無償化名簿!B18=0,"",VLOOKUP(A13,無償化名簿!$A$17:$R$66,14))</f>
        <v/>
      </c>
      <c r="L13" s="383" t="s">
        <v>7</v>
      </c>
      <c r="M13" s="325" t="str">
        <f>IF(無償化名簿!L18=0,"ー",無償化名簿!L18)</f>
        <v>ー</v>
      </c>
      <c r="N13" s="328" t="str">
        <f>IF(AND($E$1="一時預かり事業",E13="月額契約"),"",IF(AND($E$1="一時預かり事業",E13="日額契約"),"日",IF(AND($E$1="一時預かり事業",E13="時間契約"),"時間",IF(AND($E$1="認可外保育施設",無償化名簿!L18&gt;=1),"日",IF(AND($E$1="病児保育事業",E13="月額契約"),"",IF(AND($E$1="病児保育事業",E13="日額契約"),"日",IF(AND($E$1="病児保育事業",E13="時間契約"),"時間",IF(AND($E$1="子育て援助活動支援事業",E13="月額契約"),"",IF(AND($E$1="子育て援助活動支援事業",E13="日額契約"),"日",IF(AND($E$1="子育て援助活動支援事業",E13="時間契約"),"時間",""))))))))))</f>
        <v/>
      </c>
      <c r="O13" s="331" t="str">
        <f>IF(無償化名簿!B18=0,"",VLOOKUP(A13,無償化名簿!$A$17:$R$66,15))</f>
        <v/>
      </c>
      <c r="P13" s="368" t="str">
        <f>IF(無償化名簿!B18=0,"",VLOOKUP(A13,無償化名簿!$A$17:$R$66,8))</f>
        <v/>
      </c>
      <c r="Q13" s="337" t="str">
        <f>IF(無償化名簿!B18=0,"",VLOOKUP(A13,無償化名簿!$A$17:$R$66,16))</f>
        <v/>
      </c>
      <c r="R13" s="339" t="str">
        <f>IF(無償化名簿!B18=0,"",VLOOKUP(A13,無償化名簿!$A$17:$R$66,10))</f>
        <v/>
      </c>
      <c r="S13" s="339" t="str">
        <f>IF(無償化名簿!B18=0,"",VLOOKUP(A13,無償化名簿!$A$17:$R$66,11))</f>
        <v/>
      </c>
      <c r="T13" s="308" t="str">
        <f>IF(無償化名簿!C18=0,"",VLOOKUP(A13,無償化名簿!$A$17:$R$66,18))</f>
        <v/>
      </c>
      <c r="U13" s="311" t="str">
        <f>IFERROR(IF(B14=0,"",IF((Q13+R13-S13)&lt;=T13,"0",IF((Q13+R13-S13)&gt;T13,((Q13+R13-S13)-T13)))),"")</f>
        <v/>
      </c>
      <c r="V13" s="314" t="str">
        <f>IF(無償化名簿!B18=0,"",IF(D13="第2号",W13,IF(D13="第3号",X13)))</f>
        <v/>
      </c>
      <c r="W13" s="306" t="e">
        <f t="shared" ref="W13" si="1">IF(AND(D13="第2号",Q13+R13-S13&gt;T13),T13,Q13+R13-S13)</f>
        <v>#VALUE!</v>
      </c>
      <c r="X13" s="306" t="e">
        <f t="shared" ref="X13" si="2">IF(AND(D13="第3号",Q13+R13-S13&gt;T13),T13,Q13+R13-S13)</f>
        <v>#VALUE!</v>
      </c>
      <c r="Y13" s="307" t="e">
        <f t="shared" ref="Y13" si="3">IF(AND(Z13=3,AB13="〇"),"第3号",IF(Z13=3,"第2号",IF(Z13=4,"第2号",IF(Z13=5,"第2号",IF(Z13=6,"第2号",IF(Z13&gt;=7,"エラー","第3号"))))))</f>
        <v>#VALUE!</v>
      </c>
      <c r="Z13" s="307" t="e">
        <f t="shared" ref="Z13" si="4">DATEDIF(C13,DATE($AA$6,4,1),"Y")</f>
        <v>#VALUE!</v>
      </c>
      <c r="AA13" s="307" t="str">
        <f>IFERROR(Y13,"第3号")</f>
        <v>第3号</v>
      </c>
      <c r="AB13" s="305" t="str">
        <f>IF(無償化名簿!$B$7=1,"〇",IF(無償化名簿!$B$7=2,"〇",IF(無償化名簿!$B$7=3,"〇","×")))</f>
        <v>×</v>
      </c>
    </row>
    <row r="14" spans="1:29" ht="15.95" customHeight="1">
      <c r="A14" s="343"/>
      <c r="B14" s="317" t="str">
        <f>IF(無償化名簿!B18=0,"",VLOOKUP(A13,無償化名簿!$A$17:$R$66,2))</f>
        <v/>
      </c>
      <c r="C14" s="346"/>
      <c r="D14" s="343"/>
      <c r="E14" s="349"/>
      <c r="F14" s="352"/>
      <c r="G14" s="354"/>
      <c r="H14" s="357"/>
      <c r="I14" s="360"/>
      <c r="J14" s="360"/>
      <c r="K14" s="360"/>
      <c r="L14" s="384"/>
      <c r="M14" s="326"/>
      <c r="N14" s="329"/>
      <c r="O14" s="332"/>
      <c r="P14" s="369"/>
      <c r="Q14" s="338"/>
      <c r="R14" s="340"/>
      <c r="S14" s="340"/>
      <c r="T14" s="309"/>
      <c r="U14" s="312"/>
      <c r="V14" s="315"/>
      <c r="W14" s="306"/>
      <c r="X14" s="306"/>
      <c r="Y14" s="307"/>
      <c r="Z14" s="307"/>
      <c r="AA14" s="307"/>
      <c r="AB14" s="305"/>
    </row>
    <row r="15" spans="1:29" ht="15.95" customHeight="1" thickBot="1">
      <c r="A15" s="344"/>
      <c r="B15" s="318"/>
      <c r="C15" s="347"/>
      <c r="D15" s="344"/>
      <c r="E15" s="350"/>
      <c r="F15" s="162" t="str">
        <f>IF(AND(E$1="認可外保育施設",E13="日額契約"),"月額換算額",IF(AND(E$1="認可外保育施設",E13="時間契約"),"月額換算額",""))</f>
        <v/>
      </c>
      <c r="G15" s="355"/>
      <c r="H15" s="358"/>
      <c r="I15" s="361"/>
      <c r="J15" s="361"/>
      <c r="K15" s="361"/>
      <c r="L15" s="385"/>
      <c r="M15" s="327"/>
      <c r="N15" s="330"/>
      <c r="O15" s="333"/>
      <c r="P15" s="370"/>
      <c r="Q15" s="146" t="str">
        <f>IF(OR(F13=Q13,Q13="算定不可",E13="日額契約",E13="時間契約"),"","月途中案分額")</f>
        <v/>
      </c>
      <c r="R15" s="341"/>
      <c r="S15" s="341"/>
      <c r="T15" s="310"/>
      <c r="U15" s="313"/>
      <c r="V15" s="316"/>
      <c r="W15" s="306"/>
      <c r="X15" s="306"/>
      <c r="Y15" s="307"/>
      <c r="Z15" s="307"/>
      <c r="AA15" s="307"/>
      <c r="AB15" s="305"/>
    </row>
    <row r="16" spans="1:29" ht="15.95" customHeight="1">
      <c r="A16" s="342">
        <v>3</v>
      </c>
      <c r="B16" s="67" t="str">
        <f>IF(無償化名簿!B19=0, "",VLOOKUP(A16,無償化名簿!$A$17:$R$66,4))</f>
        <v/>
      </c>
      <c r="C16" s="345" t="str">
        <f>IF(無償化名簿!B19=0,"",VLOOKUP(A16,無償化名簿!$A$17:$R$66,3))</f>
        <v/>
      </c>
      <c r="D16" s="342" t="str">
        <f t="shared" ref="D16" si="5">IF(C16="","",AA16)</f>
        <v/>
      </c>
      <c r="E16" s="348" t="str">
        <f>IF(無償化名簿!B19=0,"",VLOOKUP(A16,無償化名簿!$A$17:$R$66,6))</f>
        <v/>
      </c>
      <c r="F16" s="351" t="str">
        <f>IF(無償化名簿!B19=0,"",VLOOKUP(A16,無償化名簿!$A$17:$R$66,7))</f>
        <v/>
      </c>
      <c r="G16" s="353" t="s">
        <v>5</v>
      </c>
      <c r="H16" s="356" t="str">
        <f>IF(無償化名簿!B19=0,"",VLOOKUP(A16,無償化名簿!$A$17:$R$66,13))</f>
        <v/>
      </c>
      <c r="I16" s="359" t="s">
        <v>101</v>
      </c>
      <c r="J16" s="359" t="s">
        <v>63</v>
      </c>
      <c r="K16" s="359" t="str">
        <f>IF(無償化名簿!B19=0,"",VLOOKUP(A16,無償化名簿!$A$17:$R$66,14))</f>
        <v/>
      </c>
      <c r="L16" s="383" t="s">
        <v>101</v>
      </c>
      <c r="M16" s="325" t="str">
        <f>IF(無償化名簿!L19=0,"ー",無償化名簿!L19)</f>
        <v>ー</v>
      </c>
      <c r="N16" s="328" t="str">
        <f>IF(AND($E$1="一時預かり事業",E16="月額契約"),"",IF(AND($E$1="一時預かり事業",E16="日額契約"),"日",IF(AND($E$1="一時預かり事業",E16="時間契約"),"時間",IF(AND($E$1="認可外保育施設",無償化名簿!L19&gt;=1),"日",IF(AND($E$1="病児保育事業",E16="月額契約"),"",IF(AND($E$1="病児保育事業",E16="日額契約"),"日",IF(AND($E$1="病児保育事業",E16="時間契約"),"時間",IF(AND($E$1="子育て援助活動支援事業",E16="月額契約"),"",IF(AND($E$1="子育て援助活動支援事業",E16="日額契約"),"日",IF(AND($E$1="子育て援助活動支援事業",E16="時間契約"),"時間",""))))))))))</f>
        <v/>
      </c>
      <c r="O16" s="331" t="str">
        <f>IF(無償化名簿!B19=0,"",VLOOKUP(A16,無償化名簿!$A$17:$R$66,15))</f>
        <v/>
      </c>
      <c r="P16" s="368" t="str">
        <f>IF(無償化名簿!B19=0,"",VLOOKUP(A16,無償化名簿!$A$17:$R$66,8))</f>
        <v/>
      </c>
      <c r="Q16" s="337" t="str">
        <f>IF(無償化名簿!B19=0,"",VLOOKUP(A16,無償化名簿!$A$17:$R$66,16))</f>
        <v/>
      </c>
      <c r="R16" s="339" t="str">
        <f>IF(無償化名簿!B19=0,"",VLOOKUP(A16,無償化名簿!$A$17:$R$66,10))</f>
        <v/>
      </c>
      <c r="S16" s="339" t="str">
        <f>IF(無償化名簿!B19=0,"",VLOOKUP(A16,無償化名簿!$A$17:$R$66,11))</f>
        <v/>
      </c>
      <c r="T16" s="308" t="str">
        <f>IF(無償化名簿!C19=0,"",VLOOKUP(A16,無償化名簿!$A$17:$R$66,18))</f>
        <v/>
      </c>
      <c r="U16" s="311" t="str">
        <f t="shared" ref="U16" si="6">IFERROR(IF(B17=0,"",IF((Q16+R16-S16)&lt;=T16,"0",IF((Q16+R16-S16)&gt;T16,((Q16+R16-S16)-T16)))),"")</f>
        <v/>
      </c>
      <c r="V16" s="314" t="str">
        <f>IF(無償化名簿!B19=0,"",IF(D16="第2号",W16,IF(D16="第3号",X16)))</f>
        <v/>
      </c>
      <c r="W16" s="306" t="e">
        <f t="shared" ref="W16" si="7">IF(AND(D16="第2号",Q16+R16-S16&gt;T16),T16,Q16+R16-S16)</f>
        <v>#VALUE!</v>
      </c>
      <c r="X16" s="306" t="e">
        <f t="shared" ref="X16" si="8">IF(AND(D16="第3号",Q16+R16-S16&gt;T16),T16,Q16+R16-S16)</f>
        <v>#VALUE!</v>
      </c>
      <c r="Y16" s="307" t="e">
        <f t="shared" ref="Y16" si="9">IF(AND(Z16=3,AB16="〇"),"第3号",IF(Z16=3,"第2号",IF(Z16=4,"第2号",IF(Z16=5,"第2号",IF(Z16=6,"第2号",IF(Z16&gt;=7,"エラー","第3号"))))))</f>
        <v>#VALUE!</v>
      </c>
      <c r="Z16" s="307" t="e">
        <f t="shared" ref="Z16" si="10">DATEDIF(C16,DATE($AA$6,4,1),"Y")</f>
        <v>#VALUE!</v>
      </c>
      <c r="AA16" s="307" t="str">
        <f t="shared" ref="AA16" si="11">IFERROR(Y16,"第3号")</f>
        <v>第3号</v>
      </c>
      <c r="AB16" s="305" t="str">
        <f>IF(無償化名簿!$B$7=1,"〇",IF(無償化名簿!$B$7=2,"〇",IF(無償化名簿!$B$7=3,"〇","×")))</f>
        <v>×</v>
      </c>
    </row>
    <row r="17" spans="1:126" ht="15.95" customHeight="1">
      <c r="A17" s="343"/>
      <c r="B17" s="317" t="str">
        <f>IF(無償化名簿!B19=0,"",VLOOKUP(A16,無償化名簿!$A$17:$R$66,2))</f>
        <v/>
      </c>
      <c r="C17" s="346"/>
      <c r="D17" s="343"/>
      <c r="E17" s="349"/>
      <c r="F17" s="352"/>
      <c r="G17" s="354"/>
      <c r="H17" s="357"/>
      <c r="I17" s="360"/>
      <c r="J17" s="360"/>
      <c r="K17" s="360"/>
      <c r="L17" s="384"/>
      <c r="M17" s="326"/>
      <c r="N17" s="329"/>
      <c r="O17" s="332"/>
      <c r="P17" s="369"/>
      <c r="Q17" s="338"/>
      <c r="R17" s="340"/>
      <c r="S17" s="340"/>
      <c r="T17" s="309"/>
      <c r="U17" s="312"/>
      <c r="V17" s="315"/>
      <c r="W17" s="306"/>
      <c r="X17" s="306"/>
      <c r="Y17" s="307"/>
      <c r="Z17" s="307"/>
      <c r="AA17" s="307"/>
      <c r="AB17" s="305"/>
    </row>
    <row r="18" spans="1:126" ht="15.95" customHeight="1" thickBot="1">
      <c r="A18" s="344"/>
      <c r="B18" s="318"/>
      <c r="C18" s="347"/>
      <c r="D18" s="344"/>
      <c r="E18" s="350"/>
      <c r="F18" s="162" t="str">
        <f>IF(AND(E$1="認可外保育施設",E16="日額契約"),"月額換算額",IF(AND(E$1="認可外保育施設",E16="時間契約"),"月額換算額",""))</f>
        <v/>
      </c>
      <c r="G18" s="355"/>
      <c r="H18" s="358"/>
      <c r="I18" s="361"/>
      <c r="J18" s="361"/>
      <c r="K18" s="361"/>
      <c r="L18" s="385"/>
      <c r="M18" s="327"/>
      <c r="N18" s="330"/>
      <c r="O18" s="333"/>
      <c r="P18" s="370"/>
      <c r="Q18" s="146" t="str">
        <f>IF(OR(F16=Q16,Q16="算定不可",E16="日額契約",E16="時間契約"),"","月途中案分額")</f>
        <v/>
      </c>
      <c r="R18" s="341"/>
      <c r="S18" s="341"/>
      <c r="T18" s="310"/>
      <c r="U18" s="313"/>
      <c r="V18" s="316"/>
      <c r="W18" s="306"/>
      <c r="X18" s="306"/>
      <c r="Y18" s="307"/>
      <c r="Z18" s="307"/>
      <c r="AA18" s="307"/>
      <c r="AB18" s="305"/>
    </row>
    <row r="19" spans="1:126" ht="15.95" customHeight="1">
      <c r="A19" s="342">
        <v>4</v>
      </c>
      <c r="B19" s="67" t="str">
        <f>IF(無償化名簿!B20=0, "",VLOOKUP(A19,無償化名簿!$A$17:$R$66,4))</f>
        <v/>
      </c>
      <c r="C19" s="345" t="str">
        <f>IF(無償化名簿!B20=0,"",VLOOKUP(A19,無償化名簿!$A$17:$R$66,3))</f>
        <v/>
      </c>
      <c r="D19" s="342" t="str">
        <f t="shared" ref="D19" si="12">IF(C19="","",AA19)</f>
        <v/>
      </c>
      <c r="E19" s="348" t="str">
        <f>IF(無償化名簿!B20=0,"",VLOOKUP(A19,無償化名簿!$A$17:$R$66,6))</f>
        <v/>
      </c>
      <c r="F19" s="351" t="str">
        <f>IF(無償化名簿!B20=0,"",VLOOKUP(A19,無償化名簿!$A$17:$R$66,7))</f>
        <v/>
      </c>
      <c r="G19" s="353" t="s">
        <v>5</v>
      </c>
      <c r="H19" s="356" t="str">
        <f>IF(無償化名簿!B20=0,"",VLOOKUP(A19,無償化名簿!$A$17:$R$66,13))</f>
        <v/>
      </c>
      <c r="I19" s="359" t="s">
        <v>101</v>
      </c>
      <c r="J19" s="359" t="s">
        <v>63</v>
      </c>
      <c r="K19" s="359" t="str">
        <f>IF(無償化名簿!B20=0,"",VLOOKUP(A19,無償化名簿!$A$17:$R$66,14))</f>
        <v/>
      </c>
      <c r="L19" s="383" t="s">
        <v>101</v>
      </c>
      <c r="M19" s="325" t="str">
        <f>IF(無償化名簿!L20=0,"ー",無償化名簿!L20)</f>
        <v>ー</v>
      </c>
      <c r="N19" s="328" t="str">
        <f>IF(AND($E$1="一時預かり事業",E19="月額契約"),"",IF(AND($E$1="一時預かり事業",E19="日額契約"),"日",IF(AND($E$1="一時預かり事業",E19="時間契約"),"時間",IF(AND($E$1="認可外保育施設",無償化名簿!L20&gt;=1),"日",IF(AND($E$1="病児保育事業",E19="月額契約"),"",IF(AND($E$1="病児保育事業",E19="日額契約"),"日",IF(AND($E$1="病児保育事業",E19="時間契約"),"時間",IF(AND($E$1="子育て援助活動支援事業",E19="月額契約"),"",IF(AND($E$1="子育て援助活動支援事業",E19="日額契約"),"日",IF(AND($E$1="子育て援助活動支援事業",E19="時間契約"),"時間",""))))))))))</f>
        <v/>
      </c>
      <c r="O19" s="331" t="str">
        <f>IF(無償化名簿!B20=0,"",VLOOKUP(A19,無償化名簿!$A$17:$R$66,15))</f>
        <v/>
      </c>
      <c r="P19" s="368" t="str">
        <f>IF(無償化名簿!B20=0,"",VLOOKUP(A19,無償化名簿!$A$17:$R$66,8))</f>
        <v/>
      </c>
      <c r="Q19" s="337" t="str">
        <f>IF(無償化名簿!B20=0,"",VLOOKUP(A19,無償化名簿!$A$17:$R$66,16))</f>
        <v/>
      </c>
      <c r="R19" s="339" t="str">
        <f>IF(無償化名簿!B20=0,"",VLOOKUP(A19,無償化名簿!$A$17:$R$66,10))</f>
        <v/>
      </c>
      <c r="S19" s="339" t="str">
        <f>IF(無償化名簿!B20=0,"",VLOOKUP(A19,無償化名簿!$A$17:$R$66,11))</f>
        <v/>
      </c>
      <c r="T19" s="308" t="str">
        <f>IF(無償化名簿!C20=0,"",VLOOKUP(A19,無償化名簿!$A$17:$R$66,18))</f>
        <v/>
      </c>
      <c r="U19" s="311" t="str">
        <f t="shared" ref="U19" si="13">IFERROR(IF(B20=0,"",IF((Q19+R19-S19)&lt;=T19,"0",IF((Q19+R19-S19)&gt;T19,((Q19+R19-S19)-T19)))),"")</f>
        <v/>
      </c>
      <c r="V19" s="314" t="str">
        <f>IF(無償化名簿!B20=0,"",IF(D19="第2号",W19,IF(D19="第3号",X19)))</f>
        <v/>
      </c>
      <c r="W19" s="306" t="e">
        <f t="shared" ref="W19" si="14">IF(AND(D19="第2号",Q19+R19-S19&gt;T19),T19,Q19+R19-S19)</f>
        <v>#VALUE!</v>
      </c>
      <c r="X19" s="306" t="e">
        <f t="shared" ref="X19" si="15">IF(AND(D19="第3号",Q19+R19-S19&gt;T19),T19,Q19+R19-S19)</f>
        <v>#VALUE!</v>
      </c>
      <c r="Y19" s="307" t="e">
        <f t="shared" ref="Y19" si="16">IF(AND(Z19=3,AB19="〇"),"第3号",IF(Z19=3,"第2号",IF(Z19=4,"第2号",IF(Z19=5,"第2号",IF(Z19=6,"第2号",IF(Z19&gt;=7,"エラー","第3号"))))))</f>
        <v>#VALUE!</v>
      </c>
      <c r="Z19" s="307" t="e">
        <f t="shared" ref="Z19" si="17">DATEDIF(C19,DATE($AA$6,4,1),"Y")</f>
        <v>#VALUE!</v>
      </c>
      <c r="AA19" s="307" t="str">
        <f t="shared" ref="AA19" si="18">IFERROR(Y19,"第3号")</f>
        <v>第3号</v>
      </c>
      <c r="AB19" s="305" t="str">
        <f>IF(無償化名簿!$B$7=1,"〇",IF(無償化名簿!$B$7=2,"〇",IF(無償化名簿!$B$7=3,"〇","×")))</f>
        <v>×</v>
      </c>
    </row>
    <row r="20" spans="1:126" ht="15.95" customHeight="1">
      <c r="A20" s="343"/>
      <c r="B20" s="317" t="str">
        <f>IF(無償化名簿!B20=0,"",VLOOKUP(A19,無償化名簿!$A$17:$R$66,2))</f>
        <v/>
      </c>
      <c r="C20" s="346"/>
      <c r="D20" s="343"/>
      <c r="E20" s="349"/>
      <c r="F20" s="352"/>
      <c r="G20" s="354"/>
      <c r="H20" s="357"/>
      <c r="I20" s="360"/>
      <c r="J20" s="360"/>
      <c r="K20" s="360"/>
      <c r="L20" s="384"/>
      <c r="M20" s="326"/>
      <c r="N20" s="329"/>
      <c r="O20" s="332"/>
      <c r="P20" s="369"/>
      <c r="Q20" s="338"/>
      <c r="R20" s="340"/>
      <c r="S20" s="340"/>
      <c r="T20" s="309"/>
      <c r="U20" s="312"/>
      <c r="V20" s="315"/>
      <c r="W20" s="306"/>
      <c r="X20" s="306"/>
      <c r="Y20" s="307"/>
      <c r="Z20" s="307"/>
      <c r="AA20" s="307"/>
      <c r="AB20" s="305"/>
    </row>
    <row r="21" spans="1:126" ht="15.95" customHeight="1" thickBot="1">
      <c r="A21" s="344"/>
      <c r="B21" s="318"/>
      <c r="C21" s="347"/>
      <c r="D21" s="344"/>
      <c r="E21" s="350"/>
      <c r="F21" s="162" t="str">
        <f>IF(AND(E$1="認可外保育施設",E19="日額契約"),"月額換算額",IF(AND(E$1="認可外保育施設",E19="時間契約"),"月額換算額",""))</f>
        <v/>
      </c>
      <c r="G21" s="355"/>
      <c r="H21" s="358"/>
      <c r="I21" s="361"/>
      <c r="J21" s="361"/>
      <c r="K21" s="361"/>
      <c r="L21" s="385"/>
      <c r="M21" s="327"/>
      <c r="N21" s="330"/>
      <c r="O21" s="333"/>
      <c r="P21" s="370"/>
      <c r="Q21" s="146" t="str">
        <f>IF(OR(F19=Q19,Q19="算定不可",E19="日額契約",E19="時間契約"),"","月途中案分額")</f>
        <v/>
      </c>
      <c r="R21" s="341"/>
      <c r="S21" s="341"/>
      <c r="T21" s="310"/>
      <c r="U21" s="313"/>
      <c r="V21" s="316"/>
      <c r="W21" s="306"/>
      <c r="X21" s="306"/>
      <c r="Y21" s="307"/>
      <c r="Z21" s="307"/>
      <c r="AA21" s="307"/>
      <c r="AB21" s="305"/>
    </row>
    <row r="22" spans="1:126" ht="15.95" customHeight="1">
      <c r="A22" s="342">
        <v>5</v>
      </c>
      <c r="B22" s="67" t="str">
        <f>IF(無償化名簿!B21=0, "",VLOOKUP(A22,無償化名簿!$A$17:$R$66,4))</f>
        <v/>
      </c>
      <c r="C22" s="345" t="str">
        <f>IF(無償化名簿!B21=0,"",VLOOKUP(A22,無償化名簿!$A$17:$R$66,3))</f>
        <v/>
      </c>
      <c r="D22" s="342" t="str">
        <f t="shared" ref="D22" si="19">IF(C22="","",AA22)</f>
        <v/>
      </c>
      <c r="E22" s="348" t="str">
        <f>IF(無償化名簿!B21=0,"",VLOOKUP(A22,無償化名簿!$A$17:$R$66,6))</f>
        <v/>
      </c>
      <c r="F22" s="351" t="str">
        <f>IF(無償化名簿!B21=0,"",VLOOKUP(A22,無償化名簿!$A$17:$R$66,7))</f>
        <v/>
      </c>
      <c r="G22" s="353" t="s">
        <v>5</v>
      </c>
      <c r="H22" s="356" t="str">
        <f>IF(無償化名簿!B21=0,"",VLOOKUP(A22,無償化名簿!$A$17:$R$66,13))</f>
        <v/>
      </c>
      <c r="I22" s="359" t="s">
        <v>101</v>
      </c>
      <c r="J22" s="359" t="s">
        <v>63</v>
      </c>
      <c r="K22" s="359" t="str">
        <f>IF(無償化名簿!B21=0,"",VLOOKUP(A22,無償化名簿!$A$17:$R$66,14))</f>
        <v/>
      </c>
      <c r="L22" s="383" t="s">
        <v>101</v>
      </c>
      <c r="M22" s="325" t="str">
        <f>IF(無償化名簿!L21=0,"ー",無償化名簿!L21)</f>
        <v>ー</v>
      </c>
      <c r="N22" s="328" t="str">
        <f>IF(AND($E$1="一時預かり事業",E22="月額契約"),"",IF(AND($E$1="一時預かり事業",E22="日額契約"),"日",IF(AND($E$1="一時預かり事業",E22="時間契約"),"時間",IF(AND($E$1="認可外保育施設",無償化名簿!L21&gt;=1),"日",IF(AND($E$1="病児保育事業",E22="月額契約"),"",IF(AND($E$1="病児保育事業",E22="日額契約"),"日",IF(AND($E$1="病児保育事業",E22="時間契約"),"時間",IF(AND($E$1="子育て援助活動支援事業",E22="月額契約"),"",IF(AND($E$1="子育て援助活動支援事業",E22="日額契約"),"日",IF(AND($E$1="子育て援助活動支援事業",E22="時間契約"),"時間",""))))))))))</f>
        <v/>
      </c>
      <c r="O22" s="331" t="str">
        <f>IF(無償化名簿!B21=0,"",VLOOKUP(A22,無償化名簿!$A$17:$R$66,15))</f>
        <v/>
      </c>
      <c r="P22" s="368" t="str">
        <f>IF(無償化名簿!B21=0,"",VLOOKUP(A22,無償化名簿!$A$17:$R$66,8))</f>
        <v/>
      </c>
      <c r="Q22" s="337" t="str">
        <f>IF(無償化名簿!B21=0,"",VLOOKUP(A22,無償化名簿!$A$17:$R$66,16))</f>
        <v/>
      </c>
      <c r="R22" s="339" t="str">
        <f>IF(無償化名簿!B21=0,"",VLOOKUP(A22,無償化名簿!$A$17:$R$66,10))</f>
        <v/>
      </c>
      <c r="S22" s="339" t="str">
        <f>IF(無償化名簿!B21=0,"",VLOOKUP(A22,無償化名簿!$A$17:$R$66,11))</f>
        <v/>
      </c>
      <c r="T22" s="308" t="str">
        <f>IF(無償化名簿!C21=0,"",VLOOKUP(A22,無償化名簿!$A$17:$R$66,18))</f>
        <v/>
      </c>
      <c r="U22" s="311" t="str">
        <f t="shared" ref="U22" si="20">IFERROR(IF(B23=0,"",IF((Q22+R22-S22)&lt;=T22,"0",IF((Q22+R22-S22)&gt;T22,((Q22+R22-S22)-T22)))),"")</f>
        <v/>
      </c>
      <c r="V22" s="314" t="str">
        <f>IF(無償化名簿!B21=0,"",IF(D22="第2号",W22,IF(D22="第3号",X22)))</f>
        <v/>
      </c>
      <c r="W22" s="306" t="e">
        <f t="shared" ref="W22" si="21">IF(AND(D22="第2号",Q22+R22-S22&gt;T22),T22,Q22+R22-S22)</f>
        <v>#VALUE!</v>
      </c>
      <c r="X22" s="306" t="e">
        <f t="shared" ref="X22" si="22">IF(AND(D22="第3号",Q22+R22-S22&gt;T22),T22,Q22+R22-S22)</f>
        <v>#VALUE!</v>
      </c>
      <c r="Y22" s="307" t="e">
        <f t="shared" ref="Y22" si="23">IF(AND(Z22=3,AB22="〇"),"第3号",IF(Z22=3,"第2号",IF(Z22=4,"第2号",IF(Z22=5,"第2号",IF(Z22=6,"第2号",IF(Z22&gt;=7,"エラー","第3号"))))))</f>
        <v>#VALUE!</v>
      </c>
      <c r="Z22" s="307" t="e">
        <f t="shared" ref="Z22" si="24">DATEDIF(C22,DATE($AA$6,4,1),"Y")</f>
        <v>#VALUE!</v>
      </c>
      <c r="AA22" s="307" t="str">
        <f t="shared" ref="AA22" si="25">IFERROR(Y22,"第3号")</f>
        <v>第3号</v>
      </c>
      <c r="AB22" s="305" t="str">
        <f>IF(無償化名簿!$B$7=1,"〇",IF(無償化名簿!$B$7=2,"〇",IF(無償化名簿!$B$7=3,"〇","×")))</f>
        <v>×</v>
      </c>
    </row>
    <row r="23" spans="1:126" ht="15.95" customHeight="1">
      <c r="A23" s="343"/>
      <c r="B23" s="317" t="str">
        <f>IF(無償化名簿!B21=0,"",VLOOKUP(A22,無償化名簿!$A$17:$R$66,2))</f>
        <v/>
      </c>
      <c r="C23" s="346"/>
      <c r="D23" s="343"/>
      <c r="E23" s="349"/>
      <c r="F23" s="352"/>
      <c r="G23" s="354"/>
      <c r="H23" s="357"/>
      <c r="I23" s="360"/>
      <c r="J23" s="360"/>
      <c r="K23" s="360"/>
      <c r="L23" s="384"/>
      <c r="M23" s="326"/>
      <c r="N23" s="329"/>
      <c r="O23" s="332"/>
      <c r="P23" s="369"/>
      <c r="Q23" s="338"/>
      <c r="R23" s="340"/>
      <c r="S23" s="340"/>
      <c r="T23" s="309"/>
      <c r="U23" s="312"/>
      <c r="V23" s="315"/>
      <c r="W23" s="306"/>
      <c r="X23" s="306"/>
      <c r="Y23" s="307"/>
      <c r="Z23" s="307"/>
      <c r="AA23" s="307"/>
      <c r="AB23" s="305"/>
    </row>
    <row r="24" spans="1:126" ht="15.75" customHeight="1" thickBot="1">
      <c r="A24" s="344"/>
      <c r="B24" s="318"/>
      <c r="C24" s="347"/>
      <c r="D24" s="344"/>
      <c r="E24" s="350"/>
      <c r="F24" s="162" t="str">
        <f>IF(AND(E$1="認可外保育施設",E22="日額契約"),"月額換算額",IF(AND(E$1="認可外保育施設",E22="時間契約"),"月額換算額",""))</f>
        <v/>
      </c>
      <c r="G24" s="355"/>
      <c r="H24" s="358"/>
      <c r="I24" s="361"/>
      <c r="J24" s="361"/>
      <c r="K24" s="361"/>
      <c r="L24" s="385"/>
      <c r="M24" s="327"/>
      <c r="N24" s="330"/>
      <c r="O24" s="333"/>
      <c r="P24" s="370"/>
      <c r="Q24" s="146" t="str">
        <f>IF(OR(F22=Q22,Q22="算定不可",E22="日額契約",E22="時間契約"),"","月途中案分額")</f>
        <v/>
      </c>
      <c r="R24" s="341"/>
      <c r="S24" s="341"/>
      <c r="T24" s="310"/>
      <c r="U24" s="313"/>
      <c r="V24" s="316"/>
      <c r="W24" s="306"/>
      <c r="X24" s="306"/>
      <c r="Y24" s="307"/>
      <c r="Z24" s="307"/>
      <c r="AA24" s="307"/>
      <c r="AB24" s="305"/>
    </row>
    <row r="25" spans="1:126" ht="15.95" customHeight="1">
      <c r="A25" s="342">
        <v>6</v>
      </c>
      <c r="B25" s="67" t="str">
        <f>IF(無償化名簿!B22=0, "",VLOOKUP(A25,無償化名簿!$A$17:$R$66,4))</f>
        <v/>
      </c>
      <c r="C25" s="345" t="str">
        <f>IF(無償化名簿!B22=0,"",VLOOKUP(A25,無償化名簿!$A$17:$R$66,3))</f>
        <v/>
      </c>
      <c r="D25" s="342" t="str">
        <f t="shared" ref="D25" si="26">IF(C25="","",AA25)</f>
        <v/>
      </c>
      <c r="E25" s="348" t="str">
        <f>IF(無償化名簿!B22=0,"",VLOOKUP(A25,無償化名簿!$A$17:$R$66,6))</f>
        <v/>
      </c>
      <c r="F25" s="351" t="str">
        <f>IF(無償化名簿!B22=0,"",VLOOKUP(A25,無償化名簿!$A$17:$R$66,7))</f>
        <v/>
      </c>
      <c r="G25" s="353" t="s">
        <v>5</v>
      </c>
      <c r="H25" s="356" t="str">
        <f>IF(無償化名簿!B22=0,"",VLOOKUP(A25,無償化名簿!$A$17:$R$66,13))</f>
        <v/>
      </c>
      <c r="I25" s="359" t="s">
        <v>101</v>
      </c>
      <c r="J25" s="359" t="s">
        <v>63</v>
      </c>
      <c r="K25" s="359" t="str">
        <f>IF(無償化名簿!B22=0,"",VLOOKUP(A25,無償化名簿!$A$17:$R$66,14))</f>
        <v/>
      </c>
      <c r="L25" s="383" t="s">
        <v>101</v>
      </c>
      <c r="M25" s="325" t="str">
        <f>IF(無償化名簿!L22=0,"ー",無償化名簿!L22)</f>
        <v>ー</v>
      </c>
      <c r="N25" s="328" t="str">
        <f>IF(AND($E$1="一時預かり事業",E25="月額契約"),"",IF(AND($E$1="一時預かり事業",E25="日額契約"),"日",IF(AND($E$1="一時預かり事業",E25="時間契約"),"時間",IF(AND($E$1="認可外保育施設",無償化名簿!L22&gt;=1),"日",IF(AND($E$1="病児保育事業",E25="月額契約"),"",IF(AND($E$1="病児保育事業",E25="日額契約"),"日",IF(AND($E$1="病児保育事業",E25="時間契約"),"時間",IF(AND($E$1="子育て援助活動支援事業",E25="月額契約"),"",IF(AND($E$1="子育て援助活動支援事業",E25="日額契約"),"日",IF(AND($E$1="子育て援助活動支援事業",E25="時間契約"),"時間",""))))))))))</f>
        <v/>
      </c>
      <c r="O25" s="331" t="str">
        <f>IF(無償化名簿!B22=0,"",VLOOKUP(A25,無償化名簿!$A$17:$R$66,15))</f>
        <v/>
      </c>
      <c r="P25" s="334" t="str">
        <f>IF(無償化名簿!B22=0,"",VLOOKUP(A25,無償化名簿!$A$17:$R$66,8))</f>
        <v/>
      </c>
      <c r="Q25" s="337" t="str">
        <f>IF(無償化名簿!B22=0,"",VLOOKUP(A25,無償化名簿!$A$17:$R$66,16))</f>
        <v/>
      </c>
      <c r="R25" s="339" t="str">
        <f>IF(無償化名簿!B22=0,"",VLOOKUP(A25,無償化名簿!$A$17:$R$66,10))</f>
        <v/>
      </c>
      <c r="S25" s="339" t="str">
        <f>IF(無償化名簿!B22=0,"",VLOOKUP(A25,無償化名簿!$A$17:$R$66,11))</f>
        <v/>
      </c>
      <c r="T25" s="308" t="str">
        <f>IF(無償化名簿!C22=0,"",VLOOKUP(A25,無償化名簿!$A$17:$R$66,18))</f>
        <v/>
      </c>
      <c r="U25" s="311" t="str">
        <f t="shared" ref="U25" si="27">IFERROR(IF(B26=0,"",IF((Q25+R25-S25)&lt;=T25,"0",IF((Q25+R25-S25)&gt;T25,((Q25+R25-S25)-T25)))),"")</f>
        <v/>
      </c>
      <c r="V25" s="314" t="str">
        <f>IF(無償化名簿!B22=0,"",IF(D25="第2号",W25,IF(D25="第3号",X25)))</f>
        <v/>
      </c>
      <c r="W25" s="306" t="e">
        <f t="shared" ref="W25" si="28">IF(AND(D25="第2号",Q25+R25-S25&gt;T25),T25,Q25+R25-S25)</f>
        <v>#VALUE!</v>
      </c>
      <c r="X25" s="306" t="e">
        <f t="shared" ref="X25" si="29">IF(AND(D25="第3号",Q25+R25-S25&gt;T25),T25,Q25+R25-S25)</f>
        <v>#VALUE!</v>
      </c>
      <c r="Y25" s="307" t="e">
        <f t="shared" ref="Y25" si="30">IF(AND(Z25=3,AB25="〇"),"第3号",IF(Z25=3,"第2号",IF(Z25=4,"第2号",IF(Z25=5,"第2号",IF(Z25=6,"第2号",IF(Z25&gt;=7,"エラー","第3号"))))))</f>
        <v>#VALUE!</v>
      </c>
      <c r="Z25" s="307" t="e">
        <f t="shared" ref="Z25" si="31">DATEDIF(C25,DATE($AA$6,4,1),"Y")</f>
        <v>#VALUE!</v>
      </c>
      <c r="AA25" s="307" t="str">
        <f t="shared" ref="AA25" si="32">IFERROR(Y25,"第3号")</f>
        <v>第3号</v>
      </c>
      <c r="AB25" s="305" t="str">
        <f>IF(無償化名簿!$B$7=1,"〇",IF(無償化名簿!$B$7=2,"〇",IF(無償化名簿!$B$7=3,"〇","×")))</f>
        <v>×</v>
      </c>
    </row>
    <row r="26" spans="1:126" ht="15.95" customHeight="1">
      <c r="A26" s="343"/>
      <c r="B26" s="317" t="str">
        <f>IF(無償化名簿!B22=0,"",VLOOKUP(A25,無償化名簿!$A$17:$R$66,2))</f>
        <v/>
      </c>
      <c r="C26" s="346"/>
      <c r="D26" s="343"/>
      <c r="E26" s="349"/>
      <c r="F26" s="352"/>
      <c r="G26" s="354"/>
      <c r="H26" s="357"/>
      <c r="I26" s="360"/>
      <c r="J26" s="360"/>
      <c r="K26" s="360"/>
      <c r="L26" s="384"/>
      <c r="M26" s="326"/>
      <c r="N26" s="329"/>
      <c r="O26" s="332"/>
      <c r="P26" s="335"/>
      <c r="Q26" s="338"/>
      <c r="R26" s="340"/>
      <c r="S26" s="340"/>
      <c r="T26" s="309"/>
      <c r="U26" s="312"/>
      <c r="V26" s="315"/>
      <c r="W26" s="306"/>
      <c r="X26" s="306"/>
      <c r="Y26" s="307"/>
      <c r="Z26" s="307"/>
      <c r="AA26" s="307"/>
      <c r="AB26" s="305"/>
    </row>
    <row r="27" spans="1:126" ht="15.95" customHeight="1" thickBot="1">
      <c r="A27" s="344"/>
      <c r="B27" s="318"/>
      <c r="C27" s="347"/>
      <c r="D27" s="344"/>
      <c r="E27" s="350"/>
      <c r="F27" s="162" t="str">
        <f>IF(AND(E$1="認可外保育施設",E25="日額契約"),"月額換算額",IF(AND(E$1="認可外保育施設",E25="時間契約"),"月額換算額",""))</f>
        <v/>
      </c>
      <c r="G27" s="355"/>
      <c r="H27" s="358"/>
      <c r="I27" s="361"/>
      <c r="J27" s="361"/>
      <c r="K27" s="361"/>
      <c r="L27" s="385"/>
      <c r="M27" s="327"/>
      <c r="N27" s="330"/>
      <c r="O27" s="333"/>
      <c r="P27" s="336"/>
      <c r="Q27" s="146" t="str">
        <f>IF(OR(F25=Q25,Q25="算定不可",E25="日額契約",E25="時間契約"),"","月途中案分額")</f>
        <v/>
      </c>
      <c r="R27" s="341"/>
      <c r="S27" s="341"/>
      <c r="T27" s="310"/>
      <c r="U27" s="313"/>
      <c r="V27" s="316"/>
      <c r="W27" s="306"/>
      <c r="X27" s="306"/>
      <c r="Y27" s="307"/>
      <c r="Z27" s="307"/>
      <c r="AA27" s="307"/>
      <c r="AB27" s="305"/>
    </row>
    <row r="28" spans="1:126" s="39" customFormat="1" ht="15.95" customHeight="1">
      <c r="A28" s="342">
        <v>7</v>
      </c>
      <c r="B28" s="67" t="str">
        <f>IF(無償化名簿!B23=0, "",VLOOKUP(A28,無償化名簿!$A$17:$R$66,4))</f>
        <v/>
      </c>
      <c r="C28" s="345" t="str">
        <f>IF(無償化名簿!B23=0,"",VLOOKUP(A28,無償化名簿!$A$17:$R$66,3))</f>
        <v/>
      </c>
      <c r="D28" s="342" t="str">
        <f t="shared" ref="D28" si="33">IF(C28="","",AA28)</f>
        <v/>
      </c>
      <c r="E28" s="348" t="str">
        <f>IF(無償化名簿!B23=0,"",VLOOKUP(A28,無償化名簿!$A$17:$R$66,6))</f>
        <v/>
      </c>
      <c r="F28" s="351" t="str">
        <f>IF(無償化名簿!B23=0,"",VLOOKUP(A28,無償化名簿!$A$17:$R$66,7))</f>
        <v/>
      </c>
      <c r="G28" s="353" t="s">
        <v>5</v>
      </c>
      <c r="H28" s="356" t="str">
        <f>IF(無償化名簿!B23=0,"",VLOOKUP(A28,無償化名簿!$A$17:$R$66,13))</f>
        <v/>
      </c>
      <c r="I28" s="359" t="s">
        <v>101</v>
      </c>
      <c r="J28" s="359" t="s">
        <v>63</v>
      </c>
      <c r="K28" s="359" t="str">
        <f>IF(無償化名簿!B23=0,"",VLOOKUP(A28,無償化名簿!$A$17:$R$66,14))</f>
        <v/>
      </c>
      <c r="L28" s="383" t="s">
        <v>101</v>
      </c>
      <c r="M28" s="325" t="str">
        <f>IF(無償化名簿!L23=0,"ー",無償化名簿!L23)</f>
        <v>ー</v>
      </c>
      <c r="N28" s="328" t="str">
        <f>IF(AND($E$1="一時預かり事業",E28="月額契約"),"",IF(AND($E$1="一時預かり事業",E28="日額契約"),"日",IF(AND($E$1="一時預かり事業",E28="時間契約"),"時間",IF(AND($E$1="認可外保育施設",無償化名簿!L23&gt;=1),"日",IF(AND($E$1="病児保育事業",E28="月額契約"),"",IF(AND($E$1="病児保育事業",E28="日額契約"),"日",IF(AND($E$1="病児保育事業",E28="時間契約"),"時間",IF(AND($E$1="子育て援助活動支援事業",E28="月額契約"),"",IF(AND($E$1="子育て援助活動支援事業",E28="日額契約"),"日",IF(AND($E$1="子育て援助活動支援事業",E28="時間契約"),"時間",""))))))))))</f>
        <v/>
      </c>
      <c r="O28" s="331" t="str">
        <f>IF(無償化名簿!B23=0,"",VLOOKUP(A28,無償化名簿!$A$17:$R$66,15))</f>
        <v/>
      </c>
      <c r="P28" s="334" t="str">
        <f>IF(無償化名簿!B23=0,"",VLOOKUP(A28,無償化名簿!$A$17:$R$66,8))</f>
        <v/>
      </c>
      <c r="Q28" s="337" t="str">
        <f>IF(無償化名簿!B23=0,"",VLOOKUP(A28,無償化名簿!$A$17:$R$66,16))</f>
        <v/>
      </c>
      <c r="R28" s="339" t="str">
        <f>IF(無償化名簿!B23=0,"",VLOOKUP(A28,無償化名簿!$A$17:$R$66,10))</f>
        <v/>
      </c>
      <c r="S28" s="339" t="str">
        <f>IF(無償化名簿!B23=0,"",VLOOKUP(A28,無償化名簿!$A$17:$R$66,11))</f>
        <v/>
      </c>
      <c r="T28" s="308" t="str">
        <f>IF(無償化名簿!C23=0,"",VLOOKUP(A28,無償化名簿!$A$17:$R$66,18))</f>
        <v/>
      </c>
      <c r="U28" s="311" t="str">
        <f t="shared" ref="U28" si="34">IFERROR(IF(B29=0,"",IF((Q28+R28-S28)&lt;=T28,"0",IF((Q28+R28-S28)&gt;T28,((Q28+R28-S28)-T28)))),"")</f>
        <v/>
      </c>
      <c r="V28" s="314" t="str">
        <f>IF(無償化名簿!B23=0,"",IF(D28="第2号",W28,IF(D28="第3号",X28)))</f>
        <v/>
      </c>
      <c r="W28" s="306" t="e">
        <f t="shared" ref="W28" si="35">IF(AND(D28="第2号",Q28+R28-S28&gt;T28),T28,Q28+R28-S28)</f>
        <v>#VALUE!</v>
      </c>
      <c r="X28" s="306" t="e">
        <f t="shared" ref="X28" si="36">IF(AND(D28="第3号",Q28+R28-S28&gt;T28),T28,Q28+R28-S28)</f>
        <v>#VALUE!</v>
      </c>
      <c r="Y28" s="307" t="e">
        <f t="shared" ref="Y28" si="37">IF(AND(Z28=3,AB28="〇"),"第3号",IF(Z28=3,"第2号",IF(Z28=4,"第2号",IF(Z28=5,"第2号",IF(Z28=6,"第2号",IF(Z28&gt;=7,"エラー","第3号"))))))</f>
        <v>#VALUE!</v>
      </c>
      <c r="Z28" s="307" t="e">
        <f t="shared" ref="Z28" si="38">DATEDIF(C28,DATE($AA$6,4,1),"Y")</f>
        <v>#VALUE!</v>
      </c>
      <c r="AA28" s="307" t="str">
        <f t="shared" ref="AA28" si="39">IFERROR(Y28,"第3号")</f>
        <v>第3号</v>
      </c>
      <c r="AB28" s="305" t="str">
        <f>IF(無償化名簿!$B$7=1,"〇",IF(無償化名簿!$B$7=2,"〇",IF(無償化名簿!$B$7=3,"〇","×")))</f>
        <v>×</v>
      </c>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38"/>
      <c r="DL28" s="38"/>
      <c r="DM28" s="38"/>
      <c r="DN28" s="38"/>
      <c r="DO28" s="38"/>
      <c r="DP28" s="38"/>
      <c r="DQ28" s="38"/>
      <c r="DR28" s="38"/>
      <c r="DS28" s="38"/>
      <c r="DT28" s="38"/>
      <c r="DU28" s="38"/>
      <c r="DV28" s="38"/>
    </row>
    <row r="29" spans="1:126" s="38" customFormat="1" ht="15.95" customHeight="1">
      <c r="A29" s="343"/>
      <c r="B29" s="317" t="str">
        <f>IF(無償化名簿!B23=0,"",VLOOKUP(A28,無償化名簿!$A$17:$R$66,2))</f>
        <v/>
      </c>
      <c r="C29" s="346"/>
      <c r="D29" s="343"/>
      <c r="E29" s="349"/>
      <c r="F29" s="352"/>
      <c r="G29" s="354"/>
      <c r="H29" s="357"/>
      <c r="I29" s="360"/>
      <c r="J29" s="360"/>
      <c r="K29" s="360"/>
      <c r="L29" s="384"/>
      <c r="M29" s="326"/>
      <c r="N29" s="329"/>
      <c r="O29" s="332"/>
      <c r="P29" s="335"/>
      <c r="Q29" s="338"/>
      <c r="R29" s="340"/>
      <c r="S29" s="340"/>
      <c r="T29" s="309"/>
      <c r="U29" s="312"/>
      <c r="V29" s="315"/>
      <c r="W29" s="306"/>
      <c r="X29" s="306"/>
      <c r="Y29" s="307"/>
      <c r="Z29" s="307"/>
      <c r="AA29" s="307"/>
      <c r="AB29" s="305"/>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0"/>
      <c r="DL29" s="40"/>
      <c r="DM29" s="40"/>
      <c r="DN29" s="40"/>
      <c r="DO29" s="40"/>
      <c r="DP29" s="40"/>
      <c r="DQ29" s="40"/>
      <c r="DR29" s="40"/>
      <c r="DS29" s="40"/>
      <c r="DT29" s="40"/>
      <c r="DU29" s="40"/>
      <c r="DV29" s="40"/>
    </row>
    <row r="30" spans="1:126" s="38" customFormat="1" ht="15.95" customHeight="1" thickBot="1">
      <c r="A30" s="344"/>
      <c r="B30" s="318"/>
      <c r="C30" s="347"/>
      <c r="D30" s="344"/>
      <c r="E30" s="350"/>
      <c r="F30" s="162" t="str">
        <f>IF(AND(E$1="認可外保育施設",E28="日額契約"),"月額換算額",IF(AND(E$1="認可外保育施設",E28="時間契約"),"月額換算額",""))</f>
        <v/>
      </c>
      <c r="G30" s="355"/>
      <c r="H30" s="358"/>
      <c r="I30" s="361"/>
      <c r="J30" s="361"/>
      <c r="K30" s="361"/>
      <c r="L30" s="385"/>
      <c r="M30" s="327"/>
      <c r="N30" s="330"/>
      <c r="O30" s="333"/>
      <c r="P30" s="336"/>
      <c r="Q30" s="146" t="str">
        <f>IF(OR(F28=Q28,Q28="算定不可",E28="日額契約",E28="時間契約"),"","月途中案分額")</f>
        <v/>
      </c>
      <c r="R30" s="341"/>
      <c r="S30" s="341"/>
      <c r="T30" s="310"/>
      <c r="U30" s="313"/>
      <c r="V30" s="316"/>
      <c r="W30" s="306"/>
      <c r="X30" s="306"/>
      <c r="Y30" s="307"/>
      <c r="Z30" s="307"/>
      <c r="AA30" s="307"/>
      <c r="AB30" s="305"/>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0"/>
      <c r="DL30" s="40"/>
      <c r="DM30" s="40"/>
      <c r="DN30" s="40"/>
      <c r="DO30" s="40"/>
      <c r="DP30" s="40"/>
      <c r="DQ30" s="40"/>
      <c r="DR30" s="40"/>
      <c r="DS30" s="40"/>
      <c r="DT30" s="40"/>
      <c r="DU30" s="40"/>
      <c r="DV30" s="40"/>
    </row>
    <row r="31" spans="1:126" s="38" customFormat="1" ht="15.95" customHeight="1">
      <c r="A31" s="342">
        <v>8</v>
      </c>
      <c r="B31" s="67" t="str">
        <f>IF(無償化名簿!B24=0, "",VLOOKUP(A31,無償化名簿!$A$17:$R$66,4))</f>
        <v/>
      </c>
      <c r="C31" s="345" t="str">
        <f>IF(無償化名簿!B24=0,"",VLOOKUP(A31,無償化名簿!$A$17:$R$66,3))</f>
        <v/>
      </c>
      <c r="D31" s="342" t="str">
        <f t="shared" ref="D31" si="40">IF(C31="","",AA31)</f>
        <v/>
      </c>
      <c r="E31" s="348" t="str">
        <f>IF(無償化名簿!B24=0,"",VLOOKUP(A31,無償化名簿!$A$17:$R$66,6))</f>
        <v/>
      </c>
      <c r="F31" s="351" t="str">
        <f>IF(無償化名簿!B24=0,"",VLOOKUP(A31,無償化名簿!$A$17:$R$66,7))</f>
        <v/>
      </c>
      <c r="G31" s="353" t="s">
        <v>5</v>
      </c>
      <c r="H31" s="356" t="str">
        <f>IF(無償化名簿!B24=0,"",VLOOKUP(A31,無償化名簿!$A$17:$R$66,13))</f>
        <v/>
      </c>
      <c r="I31" s="359" t="s">
        <v>101</v>
      </c>
      <c r="J31" s="359" t="s">
        <v>63</v>
      </c>
      <c r="K31" s="359" t="str">
        <f>IF(無償化名簿!B24=0,"",VLOOKUP(A31,無償化名簿!$A$17:$R$66,14))</f>
        <v/>
      </c>
      <c r="L31" s="383" t="s">
        <v>101</v>
      </c>
      <c r="M31" s="325" t="str">
        <f>IF(無償化名簿!L24=0,"ー",無償化名簿!L24)</f>
        <v>ー</v>
      </c>
      <c r="N31" s="328" t="str">
        <f>IF(AND($E$1="一時預かり事業",E31="月額契約"),"",IF(AND($E$1="一時預かり事業",E31="日額契約"),"日",IF(AND($E$1="一時預かり事業",E31="時間契約"),"時間",IF(AND($E$1="認可外保育施設",無償化名簿!L24&gt;=1),"日",IF(AND($E$1="病児保育事業",E31="月額契約"),"",IF(AND($E$1="病児保育事業",E31="日額契約"),"日",IF(AND($E$1="病児保育事業",E31="時間契約"),"時間",IF(AND($E$1="子育て援助活動支援事業",E31="月額契約"),"",IF(AND($E$1="子育て援助活動支援事業",E31="日額契約"),"日",IF(AND($E$1="子育て援助活動支援事業",E31="時間契約"),"時間",""))))))))))</f>
        <v/>
      </c>
      <c r="O31" s="331" t="str">
        <f>IF(無償化名簿!B24=0,"",VLOOKUP(A31,無償化名簿!$A$17:$R$66,15))</f>
        <v/>
      </c>
      <c r="P31" s="334" t="str">
        <f>IF(無償化名簿!B24=0,"",VLOOKUP(A31,無償化名簿!$A$17:$R$66,8))</f>
        <v/>
      </c>
      <c r="Q31" s="337" t="str">
        <f>IF(無償化名簿!B24=0,"",VLOOKUP(A31,無償化名簿!$A$17:$R$66,16))</f>
        <v/>
      </c>
      <c r="R31" s="339" t="str">
        <f>IF(無償化名簿!B24=0,"",VLOOKUP(A31,無償化名簿!$A$17:$R$66,10))</f>
        <v/>
      </c>
      <c r="S31" s="339" t="str">
        <f>IF(無償化名簿!B24=0,"",VLOOKUP(A31,無償化名簿!$A$17:$R$66,11))</f>
        <v/>
      </c>
      <c r="T31" s="308" t="str">
        <f>IF(無償化名簿!C24=0,"",VLOOKUP(A31,無償化名簿!$A$17:$R$66,18))</f>
        <v/>
      </c>
      <c r="U31" s="311" t="str">
        <f t="shared" ref="U31" si="41">IFERROR(IF(B32=0,"",IF((Q31+R31-S31)&lt;=T31,"0",IF((Q31+R31-S31)&gt;T31,((Q31+R31-S31)-T31)))),"")</f>
        <v/>
      </c>
      <c r="V31" s="314" t="str">
        <f>IF(無償化名簿!B24=0,"",IF(D31="第2号",W31,IF(D31="第3号",X31)))</f>
        <v/>
      </c>
      <c r="W31" s="306" t="e">
        <f t="shared" ref="W31" si="42">IF(AND(D31="第2号",Q31+R31-S31&gt;T31),T31,Q31+R31-S31)</f>
        <v>#VALUE!</v>
      </c>
      <c r="X31" s="306" t="e">
        <f t="shared" ref="X31" si="43">IF(AND(D31="第3号",Q31+R31-S31&gt;T31),T31,Q31+R31-S31)</f>
        <v>#VALUE!</v>
      </c>
      <c r="Y31" s="307" t="e">
        <f t="shared" ref="Y31" si="44">IF(AND(Z31=3,AB31="〇"),"第3号",IF(Z31=3,"第2号",IF(Z31=4,"第2号",IF(Z31=5,"第2号",IF(Z31=6,"第2号",IF(Z31&gt;=7,"エラー","第3号"))))))</f>
        <v>#VALUE!</v>
      </c>
      <c r="Z31" s="307" t="e">
        <f t="shared" ref="Z31" si="45">DATEDIF(C31,DATE($AA$6,4,1),"Y")</f>
        <v>#VALUE!</v>
      </c>
      <c r="AA31" s="307" t="str">
        <f t="shared" ref="AA31" si="46">IFERROR(Y31,"第3号")</f>
        <v>第3号</v>
      </c>
      <c r="AB31" s="305" t="str">
        <f>IF(無償化名簿!$B$7=1,"〇",IF(無償化名簿!$B$7=2,"〇",IF(無償化名簿!$B$7=3,"〇","×")))</f>
        <v>×</v>
      </c>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0"/>
      <c r="DL31" s="40"/>
      <c r="DM31" s="40"/>
      <c r="DN31" s="40"/>
      <c r="DO31" s="40"/>
      <c r="DP31" s="40"/>
      <c r="DQ31" s="40"/>
      <c r="DR31" s="40"/>
      <c r="DS31" s="40"/>
      <c r="DT31" s="40"/>
      <c r="DU31" s="40"/>
      <c r="DV31" s="40"/>
    </row>
    <row r="32" spans="1:126" s="38" customFormat="1" ht="15.95" customHeight="1">
      <c r="A32" s="343"/>
      <c r="B32" s="317" t="str">
        <f>IF(無償化名簿!B24=0,"",VLOOKUP(A31,無償化名簿!$A$17:$R$66,2))</f>
        <v/>
      </c>
      <c r="C32" s="346"/>
      <c r="D32" s="343"/>
      <c r="E32" s="349"/>
      <c r="F32" s="352"/>
      <c r="G32" s="354"/>
      <c r="H32" s="357"/>
      <c r="I32" s="360"/>
      <c r="J32" s="360"/>
      <c r="K32" s="360"/>
      <c r="L32" s="384"/>
      <c r="M32" s="326"/>
      <c r="N32" s="329"/>
      <c r="O32" s="332"/>
      <c r="P32" s="335"/>
      <c r="Q32" s="338"/>
      <c r="R32" s="340"/>
      <c r="S32" s="340"/>
      <c r="T32" s="309"/>
      <c r="U32" s="312"/>
      <c r="V32" s="315"/>
      <c r="W32" s="306"/>
      <c r="X32" s="306"/>
      <c r="Y32" s="307"/>
      <c r="Z32" s="307"/>
      <c r="AA32" s="307"/>
      <c r="AB32" s="305"/>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0"/>
      <c r="DL32" s="40"/>
      <c r="DM32" s="40"/>
      <c r="DN32" s="40"/>
      <c r="DO32" s="40"/>
      <c r="DP32" s="40"/>
      <c r="DQ32" s="40"/>
      <c r="DR32" s="40"/>
      <c r="DS32" s="40"/>
      <c r="DT32" s="40"/>
      <c r="DU32" s="40"/>
      <c r="DV32" s="40"/>
    </row>
    <row r="33" spans="1:129" s="38" customFormat="1" ht="15.95" customHeight="1" thickBot="1">
      <c r="A33" s="344"/>
      <c r="B33" s="318"/>
      <c r="C33" s="347"/>
      <c r="D33" s="344"/>
      <c r="E33" s="350"/>
      <c r="F33" s="162" t="str">
        <f>IF(AND(E$1="認可外保育施設",E31="日額契約"),"月額換算額",IF(AND(E$1="認可外保育施設",E31="時間契約"),"月額換算額",""))</f>
        <v/>
      </c>
      <c r="G33" s="355"/>
      <c r="H33" s="358"/>
      <c r="I33" s="361"/>
      <c r="J33" s="361"/>
      <c r="K33" s="361"/>
      <c r="L33" s="385"/>
      <c r="M33" s="327"/>
      <c r="N33" s="330"/>
      <c r="O33" s="333"/>
      <c r="P33" s="336"/>
      <c r="Q33" s="146" t="str">
        <f>IF(OR(F31=Q31,Q31="算定不可",E31="日額契約",E31="時間契約"),"","月途中案分額")</f>
        <v/>
      </c>
      <c r="R33" s="341"/>
      <c r="S33" s="341"/>
      <c r="T33" s="310"/>
      <c r="U33" s="313"/>
      <c r="V33" s="316"/>
      <c r="W33" s="306"/>
      <c r="X33" s="306"/>
      <c r="Y33" s="307"/>
      <c r="Z33" s="307"/>
      <c r="AA33" s="307"/>
      <c r="AB33" s="305"/>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0"/>
      <c r="DL33" s="40"/>
      <c r="DM33" s="40"/>
      <c r="DN33" s="40"/>
      <c r="DO33" s="40"/>
      <c r="DP33" s="40"/>
      <c r="DQ33" s="40"/>
      <c r="DR33" s="40"/>
      <c r="DS33" s="40"/>
      <c r="DT33" s="40"/>
      <c r="DU33" s="40"/>
      <c r="DV33" s="40"/>
    </row>
    <row r="34" spans="1:129" s="39" customFormat="1" ht="15.95" customHeight="1">
      <c r="A34" s="342">
        <v>9</v>
      </c>
      <c r="B34" s="67" t="str">
        <f>IF(無償化名簿!B25=0, "",VLOOKUP(A34,無償化名簿!$A$17:$R$66,4))</f>
        <v/>
      </c>
      <c r="C34" s="345" t="str">
        <f>IF(無償化名簿!B25=0,"",VLOOKUP(A34,無償化名簿!$A$17:$R$66,3))</f>
        <v/>
      </c>
      <c r="D34" s="342" t="str">
        <f t="shared" ref="D34" si="47">IF(C34="","",AA34)</f>
        <v/>
      </c>
      <c r="E34" s="348" t="str">
        <f>IF(無償化名簿!B25=0,"",VLOOKUP(A34,無償化名簿!$A$17:$R$66,6))</f>
        <v/>
      </c>
      <c r="F34" s="351" t="str">
        <f>IF(無償化名簿!B25=0,"",VLOOKUP(A34,無償化名簿!$A$17:$R$66,7))</f>
        <v/>
      </c>
      <c r="G34" s="353" t="s">
        <v>5</v>
      </c>
      <c r="H34" s="356" t="str">
        <f>IF(無償化名簿!B25=0,"",VLOOKUP(A34,無償化名簿!$A$17:$R$66,13))</f>
        <v/>
      </c>
      <c r="I34" s="359" t="s">
        <v>101</v>
      </c>
      <c r="J34" s="359" t="s">
        <v>63</v>
      </c>
      <c r="K34" s="359" t="str">
        <f>IF(無償化名簿!B25=0,"",VLOOKUP(A34,無償化名簿!$A$17:$R$66,14))</f>
        <v/>
      </c>
      <c r="L34" s="383" t="s">
        <v>101</v>
      </c>
      <c r="M34" s="325" t="str">
        <f>IF(無償化名簿!L25=0,"ー",無償化名簿!L25)</f>
        <v>ー</v>
      </c>
      <c r="N34" s="328" t="str">
        <f>IF(AND($E$1="一時預かり事業",E34="月額契約"),"",IF(AND($E$1="一時預かり事業",E34="日額契約"),"日",IF(AND($E$1="一時預かり事業",E34="時間契約"),"時間",IF(AND($E$1="認可外保育施設",無償化名簿!L25&gt;=1),"日",IF(AND($E$1="病児保育事業",E34="月額契約"),"",IF(AND($E$1="病児保育事業",E34="日額契約"),"日",IF(AND($E$1="病児保育事業",E34="時間契約"),"時間",IF(AND($E$1="子育て援助活動支援事業",E34="月額契約"),"",IF(AND($E$1="子育て援助活動支援事業",E34="日額契約"),"日",IF(AND($E$1="子育て援助活動支援事業",E34="時間契約"),"時間",""))))))))))</f>
        <v/>
      </c>
      <c r="O34" s="331" t="str">
        <f>IF(無償化名簿!B25=0,"",VLOOKUP(A34,無償化名簿!$A$17:$R$66,15))</f>
        <v/>
      </c>
      <c r="P34" s="334" t="str">
        <f>IF(無償化名簿!B25=0,"",VLOOKUP(A34,無償化名簿!$A$17:$R$66,8))</f>
        <v/>
      </c>
      <c r="Q34" s="337" t="str">
        <f>IF(無償化名簿!B25=0,"",VLOOKUP(A34,無償化名簿!$A$17:$R$66,16))</f>
        <v/>
      </c>
      <c r="R34" s="339" t="str">
        <f>IF(無償化名簿!B25=0,"",VLOOKUP(A34,無償化名簿!$A$17:$R$66,10))</f>
        <v/>
      </c>
      <c r="S34" s="339" t="str">
        <f>IF(無償化名簿!B25=0,"",VLOOKUP(A34,無償化名簿!$A$17:$R$66,11))</f>
        <v/>
      </c>
      <c r="T34" s="308" t="str">
        <f>IF(無償化名簿!C25=0,"",VLOOKUP(A34,無償化名簿!$A$17:$R$66,18))</f>
        <v/>
      </c>
      <c r="U34" s="311" t="str">
        <f t="shared" ref="U34" si="48">IFERROR(IF(B35=0,"",IF((Q34+R34-S34)&lt;=T34,"0",IF((Q34+R34-S34)&gt;T34,((Q34+R34-S34)-T34)))),"")</f>
        <v/>
      </c>
      <c r="V34" s="314" t="str">
        <f>IF(無償化名簿!B25=0,"",IF(D34="第2号",W34,IF(D34="第3号",X34)))</f>
        <v/>
      </c>
      <c r="W34" s="306" t="e">
        <f t="shared" ref="W34" si="49">IF(AND(D34="第2号",Q34+R34-S34&gt;T34),T34,Q34+R34-S34)</f>
        <v>#VALUE!</v>
      </c>
      <c r="X34" s="306" t="e">
        <f t="shared" ref="X34" si="50">IF(AND(D34="第3号",Q34+R34-S34&gt;T34),T34,Q34+R34-S34)</f>
        <v>#VALUE!</v>
      </c>
      <c r="Y34" s="307" t="e">
        <f t="shared" ref="Y34" si="51">IF(AND(Z34=3,AB34="〇"),"第3号",IF(Z34=3,"第2号",IF(Z34=4,"第2号",IF(Z34=5,"第2号",IF(Z34=6,"第2号",IF(Z34&gt;=7,"エラー","第3号"))))))</f>
        <v>#VALUE!</v>
      </c>
      <c r="Z34" s="307" t="e">
        <f t="shared" ref="Z34" si="52">DATEDIF(C34,DATE($AA$6,4,1),"Y")</f>
        <v>#VALUE!</v>
      </c>
      <c r="AA34" s="307" t="str">
        <f t="shared" ref="AA34" si="53">IFERROR(Y34,"第3号")</f>
        <v>第3号</v>
      </c>
      <c r="AB34" s="305" t="str">
        <f>IF(無償化名簿!$B$7=1,"〇",IF(無償化名簿!$B$7=2,"〇",IF(無償化名簿!$B$7=3,"〇","×")))</f>
        <v>×</v>
      </c>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38"/>
      <c r="DL34" s="38"/>
      <c r="DM34" s="38"/>
      <c r="DN34" s="38"/>
      <c r="DO34" s="38"/>
      <c r="DP34" s="38"/>
      <c r="DQ34" s="38"/>
      <c r="DR34" s="38"/>
      <c r="DS34" s="38"/>
      <c r="DT34" s="38"/>
      <c r="DU34" s="38"/>
      <c r="DV34" s="38"/>
      <c r="DW34" s="38"/>
      <c r="DX34" s="38"/>
      <c r="DY34" s="38"/>
    </row>
    <row r="35" spans="1:129" s="39" customFormat="1" ht="15.95" customHeight="1">
      <c r="A35" s="343"/>
      <c r="B35" s="317" t="str">
        <f>IF(無償化名簿!B25=0,"",VLOOKUP(A34,無償化名簿!$A$17:$R$66,2))</f>
        <v/>
      </c>
      <c r="C35" s="346"/>
      <c r="D35" s="343"/>
      <c r="E35" s="349"/>
      <c r="F35" s="352"/>
      <c r="G35" s="354"/>
      <c r="H35" s="357"/>
      <c r="I35" s="360"/>
      <c r="J35" s="360"/>
      <c r="K35" s="360"/>
      <c r="L35" s="384"/>
      <c r="M35" s="326"/>
      <c r="N35" s="329"/>
      <c r="O35" s="332"/>
      <c r="P35" s="335"/>
      <c r="Q35" s="338"/>
      <c r="R35" s="340"/>
      <c r="S35" s="340"/>
      <c r="T35" s="309"/>
      <c r="U35" s="312"/>
      <c r="V35" s="315"/>
      <c r="W35" s="306"/>
      <c r="X35" s="306"/>
      <c r="Y35" s="307"/>
      <c r="Z35" s="307"/>
      <c r="AA35" s="307"/>
      <c r="AB35" s="305"/>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38"/>
      <c r="DL35" s="38"/>
      <c r="DM35" s="38"/>
      <c r="DN35" s="38"/>
      <c r="DO35" s="38"/>
      <c r="DP35" s="38"/>
      <c r="DQ35" s="38"/>
      <c r="DR35" s="38"/>
      <c r="DS35" s="38"/>
      <c r="DT35" s="38"/>
      <c r="DU35" s="38"/>
      <c r="DV35" s="38"/>
      <c r="DW35" s="38"/>
      <c r="DX35" s="38"/>
      <c r="DY35" s="38"/>
    </row>
    <row r="36" spans="1:129" s="39" customFormat="1" ht="15.95" customHeight="1" thickBot="1">
      <c r="A36" s="344"/>
      <c r="B36" s="318"/>
      <c r="C36" s="347"/>
      <c r="D36" s="344"/>
      <c r="E36" s="350"/>
      <c r="F36" s="162" t="str">
        <f>IF(AND(E$1="認可外保育施設",E34="日額契約"),"月額換算額",IF(AND(E$1="認可外保育施設",E34="時間契約"),"月額換算額",""))</f>
        <v/>
      </c>
      <c r="G36" s="355"/>
      <c r="H36" s="358"/>
      <c r="I36" s="361"/>
      <c r="J36" s="361"/>
      <c r="K36" s="361"/>
      <c r="L36" s="385"/>
      <c r="M36" s="327"/>
      <c r="N36" s="330"/>
      <c r="O36" s="333"/>
      <c r="P36" s="336"/>
      <c r="Q36" s="146" t="str">
        <f>IF(OR(F34=Q34,Q34="算定不可",E34="日額契約",E34="時間契約"),"","月途中案分額")</f>
        <v/>
      </c>
      <c r="R36" s="341"/>
      <c r="S36" s="341"/>
      <c r="T36" s="310"/>
      <c r="U36" s="313"/>
      <c r="V36" s="316"/>
      <c r="W36" s="306"/>
      <c r="X36" s="306"/>
      <c r="Y36" s="307"/>
      <c r="Z36" s="307"/>
      <c r="AA36" s="307"/>
      <c r="AB36" s="305"/>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38"/>
      <c r="DL36" s="38"/>
      <c r="DM36" s="38"/>
      <c r="DN36" s="38"/>
      <c r="DO36" s="38"/>
      <c r="DP36" s="38"/>
      <c r="DQ36" s="38"/>
      <c r="DR36" s="38"/>
      <c r="DS36" s="38"/>
      <c r="DT36" s="38"/>
      <c r="DU36" s="38"/>
      <c r="DV36" s="38"/>
      <c r="DW36" s="38"/>
      <c r="DX36" s="38"/>
      <c r="DY36" s="38"/>
    </row>
    <row r="37" spans="1:129" ht="15.95" customHeight="1">
      <c r="A37" s="342">
        <v>10</v>
      </c>
      <c r="B37" s="67" t="str">
        <f>IF(無償化名簿!B26=0, "",VLOOKUP(A37,無償化名簿!$A$17:$R$66,4))</f>
        <v/>
      </c>
      <c r="C37" s="345" t="str">
        <f>IF(無償化名簿!B26=0,"",VLOOKUP(A37,無償化名簿!$A$17:$R$66,3))</f>
        <v/>
      </c>
      <c r="D37" s="342" t="str">
        <f t="shared" ref="D37" si="54">IF(C37="","",AA37)</f>
        <v/>
      </c>
      <c r="E37" s="348" t="str">
        <f>IF(無償化名簿!B26=0,"",VLOOKUP(A37,無償化名簿!$A$17:$R$66,6))</f>
        <v/>
      </c>
      <c r="F37" s="351" t="str">
        <f>IF(無償化名簿!B26=0,"",VLOOKUP(A37,無償化名簿!$A$17:$R$66,7))</f>
        <v/>
      </c>
      <c r="G37" s="353" t="s">
        <v>5</v>
      </c>
      <c r="H37" s="356" t="str">
        <f>IF(無償化名簿!B26=0,"",VLOOKUP(A37,無償化名簿!$A$17:$R$66,13))</f>
        <v/>
      </c>
      <c r="I37" s="359" t="s">
        <v>101</v>
      </c>
      <c r="J37" s="359" t="s">
        <v>63</v>
      </c>
      <c r="K37" s="359" t="str">
        <f>IF(無償化名簿!B26=0,"",VLOOKUP(A37,無償化名簿!$A$17:$R$66,14))</f>
        <v/>
      </c>
      <c r="L37" s="383" t="s">
        <v>101</v>
      </c>
      <c r="M37" s="325" t="str">
        <f>IF(無償化名簿!L26=0,"ー",無償化名簿!L26)</f>
        <v>ー</v>
      </c>
      <c r="N37" s="328" t="str">
        <f>IF(AND($E$1="一時預かり事業",E37="月額契約"),"",IF(AND($E$1="一時預かり事業",E37="日額契約"),"日",IF(AND($E$1="一時預かり事業",E37="時間契約"),"時間",IF(AND($E$1="認可外保育施設",無償化名簿!L26&gt;=1),"日",IF(AND($E$1="病児保育事業",E37="月額契約"),"",IF(AND($E$1="病児保育事業",E37="日額契約"),"日",IF(AND($E$1="病児保育事業",E37="時間契約"),"時間",IF(AND($E$1="子育て援助活動支援事業",E37="月額契約"),"",IF(AND($E$1="子育て援助活動支援事業",E37="日額契約"),"日",IF(AND($E$1="子育て援助活動支援事業",E37="時間契約"),"時間",""))))))))))</f>
        <v/>
      </c>
      <c r="O37" s="331" t="str">
        <f>IF(無償化名簿!B26=0,"",VLOOKUP(A37,無償化名簿!$A$17:$R$66,15))</f>
        <v/>
      </c>
      <c r="P37" s="334" t="str">
        <f>IF(無償化名簿!B26=0,"",VLOOKUP(A37,無償化名簿!$A$17:$R$66,8))</f>
        <v/>
      </c>
      <c r="Q37" s="337" t="str">
        <f>IF(無償化名簿!B26=0,"",VLOOKUP(A37,無償化名簿!$A$17:$R$66,16))</f>
        <v/>
      </c>
      <c r="R37" s="339" t="str">
        <f>IF(無償化名簿!B26=0,"",VLOOKUP(A37,無償化名簿!$A$17:$R$66,10))</f>
        <v/>
      </c>
      <c r="S37" s="339" t="str">
        <f>IF(無償化名簿!B26=0,"",VLOOKUP(A37,無償化名簿!$A$17:$R$66,11))</f>
        <v/>
      </c>
      <c r="T37" s="308" t="str">
        <f>IF(無償化名簿!C26=0,"",VLOOKUP(A37,無償化名簿!$A$17:$R$66,18))</f>
        <v/>
      </c>
      <c r="U37" s="311" t="str">
        <f t="shared" ref="U37" si="55">IFERROR(IF(B38=0,"",IF((Q37+R37-S37)&lt;=T37,"0",IF((Q37+R37-S37)&gt;T37,((Q37+R37-S37)-T37)))),"")</f>
        <v/>
      </c>
      <c r="V37" s="314" t="str">
        <f>IF(無償化名簿!B26=0,"",IF(D37="第2号",W37,IF(D37="第3号",X37)))</f>
        <v/>
      </c>
      <c r="W37" s="306" t="e">
        <f t="shared" ref="W37" si="56">IF(AND(D37="第2号",Q37+R37-S37&gt;T37),T37,Q37+R37-S37)</f>
        <v>#VALUE!</v>
      </c>
      <c r="X37" s="306" t="e">
        <f t="shared" ref="X37" si="57">IF(AND(D37="第3号",Q37+R37-S37&gt;T37),T37,Q37+R37-S37)</f>
        <v>#VALUE!</v>
      </c>
      <c r="Y37" s="307" t="e">
        <f t="shared" ref="Y37" si="58">IF(AND(Z37=3,AB37="〇"),"第3号",IF(Z37=3,"第2号",IF(Z37=4,"第2号",IF(Z37=5,"第2号",IF(Z37=6,"第2号",IF(Z37&gt;=7,"エラー","第3号"))))))</f>
        <v>#VALUE!</v>
      </c>
      <c r="Z37" s="307" t="e">
        <f t="shared" ref="Z37" si="59">DATEDIF(C37,DATE($AA$6,4,1),"Y")</f>
        <v>#VALUE!</v>
      </c>
      <c r="AA37" s="307" t="str">
        <f t="shared" ref="AA37" si="60">IFERROR(Y37,"第3号")</f>
        <v>第3号</v>
      </c>
      <c r="AB37" s="305" t="str">
        <f>IF(無償化名簿!$B$7=1,"〇",IF(無償化名簿!$B$7=2,"〇",IF(無償化名簿!$B$7=3,"〇","×")))</f>
        <v>×</v>
      </c>
    </row>
    <row r="38" spans="1:129" ht="15.95" customHeight="1">
      <c r="A38" s="343"/>
      <c r="B38" s="317" t="str">
        <f>IF(無償化名簿!B26=0,"",VLOOKUP(A37,無償化名簿!$A$17:$R$66,2))</f>
        <v/>
      </c>
      <c r="C38" s="346"/>
      <c r="D38" s="343"/>
      <c r="E38" s="349"/>
      <c r="F38" s="352"/>
      <c r="G38" s="354"/>
      <c r="H38" s="357"/>
      <c r="I38" s="360"/>
      <c r="J38" s="360"/>
      <c r="K38" s="360"/>
      <c r="L38" s="384"/>
      <c r="M38" s="326"/>
      <c r="N38" s="329"/>
      <c r="O38" s="332"/>
      <c r="P38" s="335"/>
      <c r="Q38" s="338"/>
      <c r="R38" s="340"/>
      <c r="S38" s="340"/>
      <c r="T38" s="309"/>
      <c r="U38" s="312"/>
      <c r="V38" s="315"/>
      <c r="W38" s="306"/>
      <c r="X38" s="306"/>
      <c r="Y38" s="307"/>
      <c r="Z38" s="307"/>
      <c r="AA38" s="307"/>
      <c r="AB38" s="305"/>
    </row>
    <row r="39" spans="1:129" ht="15.95" customHeight="1" thickBot="1">
      <c r="A39" s="344"/>
      <c r="B39" s="318"/>
      <c r="C39" s="347"/>
      <c r="D39" s="344"/>
      <c r="E39" s="350"/>
      <c r="F39" s="162" t="str">
        <f>IF(AND(E$1="認可外保育施設",E37="日額契約"),"月額換算額",IF(AND(E$1="認可外保育施設",E37="時間契約"),"月額換算額",""))</f>
        <v/>
      </c>
      <c r="G39" s="355"/>
      <c r="H39" s="358"/>
      <c r="I39" s="361"/>
      <c r="J39" s="361"/>
      <c r="K39" s="361"/>
      <c r="L39" s="385"/>
      <c r="M39" s="327"/>
      <c r="N39" s="330"/>
      <c r="O39" s="333"/>
      <c r="P39" s="336"/>
      <c r="Q39" s="146" t="str">
        <f>IF(OR(F37=Q37,Q37="算定不可",E37="日額契約",E37="時間契約"),"","月途中案分額")</f>
        <v/>
      </c>
      <c r="R39" s="341"/>
      <c r="S39" s="341"/>
      <c r="T39" s="310"/>
      <c r="U39" s="313"/>
      <c r="V39" s="316"/>
      <c r="W39" s="306"/>
      <c r="X39" s="306"/>
      <c r="Y39" s="307"/>
      <c r="Z39" s="307"/>
      <c r="AA39" s="307"/>
      <c r="AB39" s="305"/>
    </row>
    <row r="40" spans="1:129" ht="15.95" customHeight="1">
      <c r="A40" s="342">
        <v>11</v>
      </c>
      <c r="B40" s="67" t="str">
        <f>IF(無償化名簿!B27=0, "",VLOOKUP(A40,無償化名簿!$A$17:$R$66,4))</f>
        <v/>
      </c>
      <c r="C40" s="345" t="str">
        <f>IF(無償化名簿!B27=0,"",VLOOKUP(A40,無償化名簿!$A$17:$R$66,3))</f>
        <v/>
      </c>
      <c r="D40" s="342" t="str">
        <f t="shared" ref="D40" si="61">IF(C40="","",AA40)</f>
        <v/>
      </c>
      <c r="E40" s="348" t="str">
        <f>IF(無償化名簿!B27=0,"",VLOOKUP(A40,無償化名簿!$A$17:$R$66,6))</f>
        <v/>
      </c>
      <c r="F40" s="351" t="str">
        <f>IF(無償化名簿!B27=0,"",VLOOKUP(A40,無償化名簿!$A$17:$R$66,7))</f>
        <v/>
      </c>
      <c r="G40" s="353" t="s">
        <v>5</v>
      </c>
      <c r="H40" s="356" t="str">
        <f>IF(無償化名簿!B27=0,"",VLOOKUP(A40,無償化名簿!$A$17:$R$66,13))</f>
        <v/>
      </c>
      <c r="I40" s="322" t="s">
        <v>101</v>
      </c>
      <c r="J40" s="359" t="s">
        <v>63</v>
      </c>
      <c r="K40" s="319" t="str">
        <f>IF(無償化名簿!B27=0,"",VLOOKUP(A40,無償化名簿!$A$17:$R$66,14))</f>
        <v/>
      </c>
      <c r="L40" s="362" t="s">
        <v>101</v>
      </c>
      <c r="M40" s="325" t="str">
        <f>IF(無償化名簿!L27=0,"ー",無償化名簿!L27)</f>
        <v>ー</v>
      </c>
      <c r="N40" s="328" t="str">
        <f>IF(AND($E$1="一時預かり事業",E40="月額契約"),"",IF(AND($E$1="一時預かり事業",E40="日額契約"),"日",IF(AND($E$1="一時預かり事業",E40="時間契約"),"時間",IF(AND($E$1="認可外保育施設",無償化名簿!L27&gt;=1),"日",IF(AND($E$1="病児保育事業",E40="月額契約"),"",IF(AND($E$1="病児保育事業",E40="日額契約"),"日",IF(AND($E$1="病児保育事業",E40="時間契約"),"時間",IF(AND($E$1="子育て援助活動支援事業",E40="月額契約"),"",IF(AND($E$1="子育て援助活動支援事業",E40="日額契約"),"日",IF(AND($E$1="子育て援助活動支援事業",E40="時間契約"),"時間",""))))))))))</f>
        <v/>
      </c>
      <c r="O40" s="331" t="str">
        <f>IF(無償化名簿!B27=0,"",VLOOKUP(A40,無償化名簿!$A$17:$R$66,15))</f>
        <v/>
      </c>
      <c r="P40" s="334" t="str">
        <f>IF(無償化名簿!B27=0,"",VLOOKUP(A40,無償化名簿!$A$17:$R$66,8))</f>
        <v/>
      </c>
      <c r="Q40" s="337" t="str">
        <f>IF(無償化名簿!B27=0,"",VLOOKUP(A40,無償化名簿!$A$17:$R$66,16))</f>
        <v/>
      </c>
      <c r="R40" s="339" t="str">
        <f>IF(無償化名簿!B27=0,"",VLOOKUP(A40,無償化名簿!$A$17:$R$66,10))</f>
        <v/>
      </c>
      <c r="S40" s="339" t="str">
        <f>IF(無償化名簿!B27=0,"",VLOOKUP(A40,無償化名簿!$A$17:$R$66,11))</f>
        <v/>
      </c>
      <c r="T40" s="308" t="str">
        <f>IF(無償化名簿!C27=0,"",VLOOKUP(A40,無償化名簿!$A$17:$R$66,18))</f>
        <v/>
      </c>
      <c r="U40" s="311" t="str">
        <f t="shared" ref="U40" si="62">IFERROR(IF(B41=0,"",IF((Q40+R40-S40)&lt;=T40,"0",IF((Q40+R40-S40)&gt;T40,((Q40+R40-S40)-T40)))),"")</f>
        <v/>
      </c>
      <c r="V40" s="314" t="str">
        <f>IF(無償化名簿!B27=0,"",IF(D40="第2号",W40,IF(D40="第3号",X40)))</f>
        <v/>
      </c>
      <c r="W40" s="306" t="e">
        <f t="shared" ref="W40" si="63">IF(AND(D40="第2号",Q40+R40-S40&gt;T40),T40,Q40+R40-S40)</f>
        <v>#VALUE!</v>
      </c>
      <c r="X40" s="306" t="e">
        <f t="shared" ref="X40" si="64">IF(AND(D40="第3号",Q40+R40-S40&gt;T40),T40,Q40+R40-S40)</f>
        <v>#VALUE!</v>
      </c>
      <c r="Y40" s="307" t="e">
        <f t="shared" ref="Y40" si="65">IF(AND(Z40=3,AB40="〇"),"第3号",IF(Z40=3,"第2号",IF(Z40=4,"第2号",IF(Z40=5,"第2号",IF(Z40=6,"第2号",IF(Z40&gt;=7,"エラー","第3号"))))))</f>
        <v>#VALUE!</v>
      </c>
      <c r="Z40" s="307" t="e">
        <f t="shared" ref="Z40" si="66">DATEDIF(C40,DATE($AA$6,4,1),"Y")</f>
        <v>#VALUE!</v>
      </c>
      <c r="AA40" s="307" t="str">
        <f t="shared" ref="AA40" si="67">IFERROR(Y40,"第3号")</f>
        <v>第3号</v>
      </c>
      <c r="AB40" s="305" t="str">
        <f>IF(無償化名簿!$B$7=1,"〇",IF(無償化名簿!$B$7=2,"〇",IF(無償化名簿!$B$7=3,"〇","×")))</f>
        <v>×</v>
      </c>
    </row>
    <row r="41" spans="1:129" ht="15.95" customHeight="1">
      <c r="A41" s="343"/>
      <c r="B41" s="317" t="str">
        <f>IF(無償化名簿!B27=0,"",VLOOKUP(A40,無償化名簿!$A$17:$R$66,2))</f>
        <v/>
      </c>
      <c r="C41" s="346"/>
      <c r="D41" s="343"/>
      <c r="E41" s="349"/>
      <c r="F41" s="352"/>
      <c r="G41" s="354"/>
      <c r="H41" s="357"/>
      <c r="I41" s="323"/>
      <c r="J41" s="360"/>
      <c r="K41" s="320"/>
      <c r="L41" s="363"/>
      <c r="M41" s="326"/>
      <c r="N41" s="329"/>
      <c r="O41" s="332"/>
      <c r="P41" s="335"/>
      <c r="Q41" s="338"/>
      <c r="R41" s="340"/>
      <c r="S41" s="340"/>
      <c r="T41" s="309"/>
      <c r="U41" s="312"/>
      <c r="V41" s="315"/>
      <c r="W41" s="306"/>
      <c r="X41" s="306"/>
      <c r="Y41" s="307"/>
      <c r="Z41" s="307"/>
      <c r="AA41" s="307"/>
      <c r="AB41" s="305"/>
    </row>
    <row r="42" spans="1:129" ht="15.95" customHeight="1" thickBot="1">
      <c r="A42" s="344"/>
      <c r="B42" s="318"/>
      <c r="C42" s="347"/>
      <c r="D42" s="344"/>
      <c r="E42" s="350"/>
      <c r="F42" s="162" t="str">
        <f>IF(AND(E$1="認可外保育施設",E40="日額契約"),"月額換算額",IF(AND(E$1="認可外保育施設",E40="時間契約"),"月額換算額",""))</f>
        <v/>
      </c>
      <c r="G42" s="355"/>
      <c r="H42" s="358"/>
      <c r="I42" s="324"/>
      <c r="J42" s="361"/>
      <c r="K42" s="321"/>
      <c r="L42" s="364"/>
      <c r="M42" s="327"/>
      <c r="N42" s="330"/>
      <c r="O42" s="333"/>
      <c r="P42" s="336"/>
      <c r="Q42" s="146" t="str">
        <f>IF(OR(F40=Q40,Q40="算定不可",E40="日額契約",E40="時間契約"),"","月途中案分額")</f>
        <v/>
      </c>
      <c r="R42" s="341"/>
      <c r="S42" s="341"/>
      <c r="T42" s="310"/>
      <c r="U42" s="313"/>
      <c r="V42" s="316"/>
      <c r="W42" s="306"/>
      <c r="X42" s="306"/>
      <c r="Y42" s="307"/>
      <c r="Z42" s="307"/>
      <c r="AA42" s="307"/>
      <c r="AB42" s="305"/>
    </row>
    <row r="43" spans="1:129" ht="15.95" customHeight="1">
      <c r="A43" s="342">
        <v>12</v>
      </c>
      <c r="B43" s="67" t="str">
        <f>IF(無償化名簿!B28=0, "",VLOOKUP(A43,無償化名簿!$A$17:$R$66,4))</f>
        <v/>
      </c>
      <c r="C43" s="345" t="str">
        <f>IF(無償化名簿!B28=0,"",VLOOKUP(A43,無償化名簿!$A$17:$R$66,3))</f>
        <v/>
      </c>
      <c r="D43" s="342" t="str">
        <f t="shared" ref="D43" si="68">IF(C43="","",AA43)</f>
        <v/>
      </c>
      <c r="E43" s="348" t="str">
        <f>IF(無償化名簿!B28=0,"",VLOOKUP(A43,無償化名簿!$A$17:$R$66,6))</f>
        <v/>
      </c>
      <c r="F43" s="351" t="str">
        <f>IF(無償化名簿!B28=0,"",VLOOKUP(A43,無償化名簿!$A$17:$R$66,7))</f>
        <v/>
      </c>
      <c r="G43" s="353" t="s">
        <v>5</v>
      </c>
      <c r="H43" s="356" t="str">
        <f>IF(無償化名簿!B28=0,"",VLOOKUP(A43,無償化名簿!$A$17:$R$66,13))</f>
        <v/>
      </c>
      <c r="I43" s="322" t="s">
        <v>101</v>
      </c>
      <c r="J43" s="359" t="s">
        <v>63</v>
      </c>
      <c r="K43" s="319" t="str">
        <f>IF(無償化名簿!B28=0,"",VLOOKUP(A43,無償化名簿!$A$17:$R$66,14))</f>
        <v/>
      </c>
      <c r="L43" s="362" t="s">
        <v>101</v>
      </c>
      <c r="M43" s="325" t="str">
        <f>IF(無償化名簿!L28=0,"ー",無償化名簿!L28)</f>
        <v>ー</v>
      </c>
      <c r="N43" s="328" t="str">
        <f>IF(AND($E$1="一時預かり事業",E43="月額契約"),"",IF(AND($E$1="一時預かり事業",E43="日額契約"),"日",IF(AND($E$1="一時預かり事業",E43="時間契約"),"時間",IF(AND($E$1="認可外保育施設",無償化名簿!L28&gt;=1),"日",IF(AND($E$1="病児保育事業",E43="月額契約"),"",IF(AND($E$1="病児保育事業",E43="日額契約"),"日",IF(AND($E$1="病児保育事業",E43="時間契約"),"時間",IF(AND($E$1="子育て援助活動支援事業",E43="月額契約"),"",IF(AND($E$1="子育て援助活動支援事業",E43="日額契約"),"日",IF(AND($E$1="子育て援助活動支援事業",E43="時間契約"),"時間",""))))))))))</f>
        <v/>
      </c>
      <c r="O43" s="331" t="str">
        <f>IF(無償化名簿!B28=0,"",VLOOKUP(A43,無償化名簿!$A$17:$R$66,15))</f>
        <v/>
      </c>
      <c r="P43" s="334" t="str">
        <f>IF(無償化名簿!B28=0,"",VLOOKUP(A43,無償化名簿!$A$17:$R$66,8))</f>
        <v/>
      </c>
      <c r="Q43" s="337" t="str">
        <f>IF(無償化名簿!B28=0,"",VLOOKUP(A43,無償化名簿!$A$17:$R$66,16))</f>
        <v/>
      </c>
      <c r="R43" s="339" t="str">
        <f>IF(無償化名簿!B28=0,"",VLOOKUP(A43,無償化名簿!$A$17:$R$66,10))</f>
        <v/>
      </c>
      <c r="S43" s="339" t="str">
        <f>IF(無償化名簿!B28=0,"",VLOOKUP(A43,無償化名簿!$A$17:$R$66,11))</f>
        <v/>
      </c>
      <c r="T43" s="308" t="str">
        <f>IF(無償化名簿!C28=0,"",VLOOKUP(A43,無償化名簿!$A$17:$R$66,18))</f>
        <v/>
      </c>
      <c r="U43" s="311" t="str">
        <f t="shared" ref="U43" si="69">IFERROR(IF(B44=0,"",IF((Q43+R43-S43)&lt;=T43,"0",IF((Q43+R43-S43)&gt;T43,((Q43+R43-S43)-T43)))),"")</f>
        <v/>
      </c>
      <c r="V43" s="314" t="str">
        <f>IF(無償化名簿!B28=0,"",IF(D43="第2号",W43,IF(D43="第3号",X43)))</f>
        <v/>
      </c>
      <c r="W43" s="306" t="e">
        <f t="shared" ref="W43" si="70">IF(AND(D43="第2号",Q43+R43-S43&gt;T43),T43,Q43+R43-S43)</f>
        <v>#VALUE!</v>
      </c>
      <c r="X43" s="306" t="e">
        <f t="shared" ref="X43" si="71">IF(AND(D43="第3号",Q43+R43-S43&gt;T43),T43,Q43+R43-S43)</f>
        <v>#VALUE!</v>
      </c>
      <c r="Y43" s="307" t="e">
        <f t="shared" ref="Y43" si="72">IF(AND(Z43=3,AB43="〇"),"第3号",IF(Z43=3,"第2号",IF(Z43=4,"第2号",IF(Z43=5,"第2号",IF(Z43=6,"第2号",IF(Z43&gt;=7,"エラー","第3号"))))))</f>
        <v>#VALUE!</v>
      </c>
      <c r="Z43" s="307" t="e">
        <f t="shared" ref="Z43" si="73">DATEDIF(C43,DATE($AA$6,4,1),"Y")</f>
        <v>#VALUE!</v>
      </c>
      <c r="AA43" s="307" t="str">
        <f t="shared" ref="AA43" si="74">IFERROR(Y43,"第3号")</f>
        <v>第3号</v>
      </c>
      <c r="AB43" s="305" t="str">
        <f>IF(無償化名簿!$B$7=1,"〇",IF(無償化名簿!$B$7=2,"〇",IF(無償化名簿!$B$7=3,"〇","×")))</f>
        <v>×</v>
      </c>
    </row>
    <row r="44" spans="1:129" ht="15.95" customHeight="1">
      <c r="A44" s="343"/>
      <c r="B44" s="317" t="str">
        <f>IF(無償化名簿!B28=0,"",VLOOKUP(A43,無償化名簿!$A$17:$R$66,2))</f>
        <v/>
      </c>
      <c r="C44" s="346"/>
      <c r="D44" s="343"/>
      <c r="E44" s="349"/>
      <c r="F44" s="352"/>
      <c r="G44" s="354"/>
      <c r="H44" s="357"/>
      <c r="I44" s="323"/>
      <c r="J44" s="360"/>
      <c r="K44" s="320"/>
      <c r="L44" s="363"/>
      <c r="M44" s="326"/>
      <c r="N44" s="329"/>
      <c r="O44" s="332"/>
      <c r="P44" s="335"/>
      <c r="Q44" s="338"/>
      <c r="R44" s="340"/>
      <c r="S44" s="340"/>
      <c r="T44" s="309"/>
      <c r="U44" s="312"/>
      <c r="V44" s="315"/>
      <c r="W44" s="306"/>
      <c r="X44" s="306"/>
      <c r="Y44" s="307"/>
      <c r="Z44" s="307"/>
      <c r="AA44" s="307"/>
      <c r="AB44" s="305"/>
    </row>
    <row r="45" spans="1:129" ht="15.95" customHeight="1" thickBot="1">
      <c r="A45" s="344"/>
      <c r="B45" s="318"/>
      <c r="C45" s="347"/>
      <c r="D45" s="344"/>
      <c r="E45" s="350"/>
      <c r="F45" s="162" t="str">
        <f>IF(AND(E$1="認可外保育施設",E43="日額契約"),"月額換算額",IF(AND(E$1="認可外保育施設",E43="時間契約"),"月額換算額",""))</f>
        <v/>
      </c>
      <c r="G45" s="355"/>
      <c r="H45" s="358"/>
      <c r="I45" s="324"/>
      <c r="J45" s="361"/>
      <c r="K45" s="321"/>
      <c r="L45" s="364"/>
      <c r="M45" s="327"/>
      <c r="N45" s="330"/>
      <c r="O45" s="333"/>
      <c r="P45" s="336"/>
      <c r="Q45" s="146" t="str">
        <f>IF(OR(F43=Q43,Q43="算定不可",E43="日額契約",E43="時間契約"),"","月途中案分額")</f>
        <v/>
      </c>
      <c r="R45" s="341"/>
      <c r="S45" s="341"/>
      <c r="T45" s="310"/>
      <c r="U45" s="313"/>
      <c r="V45" s="316"/>
      <c r="W45" s="306"/>
      <c r="X45" s="306"/>
      <c r="Y45" s="307"/>
      <c r="Z45" s="307"/>
      <c r="AA45" s="307"/>
      <c r="AB45" s="305"/>
    </row>
    <row r="46" spans="1:129" ht="15.95" customHeight="1">
      <c r="A46" s="342">
        <v>13</v>
      </c>
      <c r="B46" s="67" t="str">
        <f>IF(無償化名簿!B29=0, "",VLOOKUP(A46,無償化名簿!$A$17:$R$66,4))</f>
        <v/>
      </c>
      <c r="C46" s="345" t="str">
        <f>IF(無償化名簿!B29=0,"",VLOOKUP(A46,無償化名簿!$A$17:$R$66,3))</f>
        <v/>
      </c>
      <c r="D46" s="342" t="str">
        <f t="shared" ref="D46" si="75">IF(C46="","",AA46)</f>
        <v/>
      </c>
      <c r="E46" s="348" t="str">
        <f>IF(無償化名簿!B29=0,"",VLOOKUP(A46,無償化名簿!$A$17:$R$66,6))</f>
        <v/>
      </c>
      <c r="F46" s="351" t="str">
        <f>IF(無償化名簿!B29=0,"",VLOOKUP(A46,無償化名簿!$A$17:$R$66,7))</f>
        <v/>
      </c>
      <c r="G46" s="353" t="s">
        <v>5</v>
      </c>
      <c r="H46" s="356" t="str">
        <f>IF(無償化名簿!B29=0,"",VLOOKUP(A46,無償化名簿!$A$17:$R$66,13))</f>
        <v/>
      </c>
      <c r="I46" s="322" t="s">
        <v>101</v>
      </c>
      <c r="J46" s="359" t="s">
        <v>63</v>
      </c>
      <c r="K46" s="319" t="str">
        <f>IF(無償化名簿!B29=0,"",VLOOKUP(A46,無償化名簿!$A$17:$R$66,14))</f>
        <v/>
      </c>
      <c r="L46" s="362" t="s">
        <v>101</v>
      </c>
      <c r="M46" s="325" t="str">
        <f>IF(無償化名簿!L29=0,"ー",無償化名簿!L29)</f>
        <v>ー</v>
      </c>
      <c r="N46" s="328" t="str">
        <f>IF(AND($E$1="一時預かり事業",E46="月額契約"),"",IF(AND($E$1="一時預かり事業",E46="日額契約"),"日",IF(AND($E$1="一時預かり事業",E46="時間契約"),"時間",IF(AND($E$1="認可外保育施設",無償化名簿!L29&gt;=1),"日",IF(AND($E$1="病児保育事業",E46="月額契約"),"",IF(AND($E$1="病児保育事業",E46="日額契約"),"日",IF(AND($E$1="病児保育事業",E46="時間契約"),"時間",IF(AND($E$1="子育て援助活動支援事業",E46="月額契約"),"",IF(AND($E$1="子育て援助活動支援事業",E46="日額契約"),"日",IF(AND($E$1="子育て援助活動支援事業",E46="時間契約"),"時間",""))))))))))</f>
        <v/>
      </c>
      <c r="O46" s="331" t="str">
        <f>IF(無償化名簿!B29=0,"",VLOOKUP(A46,無償化名簿!$A$17:$R$66,15))</f>
        <v/>
      </c>
      <c r="P46" s="334" t="str">
        <f>IF(無償化名簿!B29=0,"",VLOOKUP(A46,無償化名簿!$A$17:$R$66,8))</f>
        <v/>
      </c>
      <c r="Q46" s="337" t="str">
        <f>IF(無償化名簿!B29=0,"",VLOOKUP(A46,無償化名簿!$A$17:$R$66,16))</f>
        <v/>
      </c>
      <c r="R46" s="339" t="str">
        <f>IF(無償化名簿!B29=0,"",VLOOKUP(A46,無償化名簿!$A$17:$R$66,10))</f>
        <v/>
      </c>
      <c r="S46" s="339" t="str">
        <f>IF(無償化名簿!B29=0,"",VLOOKUP(A46,無償化名簿!$A$17:$R$66,11))</f>
        <v/>
      </c>
      <c r="T46" s="308" t="str">
        <f>IF(無償化名簿!C29=0,"",VLOOKUP(A46,無償化名簿!$A$17:$R$66,18))</f>
        <v/>
      </c>
      <c r="U46" s="311" t="str">
        <f t="shared" ref="U46" si="76">IFERROR(IF(B47=0,"",IF((Q46+R46-S46)&lt;=T46,"0",IF((Q46+R46-S46)&gt;T46,((Q46+R46-S46)-T46)))),"")</f>
        <v/>
      </c>
      <c r="V46" s="314" t="str">
        <f>IF(無償化名簿!B29=0,"",IF(D46="第2号",W46,IF(D46="第3号",X46)))</f>
        <v/>
      </c>
      <c r="W46" s="306" t="e">
        <f t="shared" ref="W46" si="77">IF(AND(D46="第2号",Q46+R46-S46&gt;T46),T46,Q46+R46-S46)</f>
        <v>#VALUE!</v>
      </c>
      <c r="X46" s="306" t="e">
        <f t="shared" ref="X46" si="78">IF(AND(D46="第3号",Q46+R46-S46&gt;T46),T46,Q46+R46-S46)</f>
        <v>#VALUE!</v>
      </c>
      <c r="Y46" s="307" t="e">
        <f t="shared" ref="Y46" si="79">IF(AND(Z46=3,AB46="〇"),"第3号",IF(Z46=3,"第2号",IF(Z46=4,"第2号",IF(Z46=5,"第2号",IF(Z46=6,"第2号",IF(Z46&gt;=7,"エラー","第3号"))))))</f>
        <v>#VALUE!</v>
      </c>
      <c r="Z46" s="307" t="e">
        <f t="shared" ref="Z46" si="80">DATEDIF(C46,DATE($AA$6,4,1),"Y")</f>
        <v>#VALUE!</v>
      </c>
      <c r="AA46" s="307" t="str">
        <f t="shared" ref="AA46" si="81">IFERROR(Y46,"第3号")</f>
        <v>第3号</v>
      </c>
      <c r="AB46" s="305" t="str">
        <f>IF(無償化名簿!$B$7=1,"〇",IF(無償化名簿!$B$7=2,"〇",IF(無償化名簿!$B$7=3,"〇","×")))</f>
        <v>×</v>
      </c>
    </row>
    <row r="47" spans="1:129" ht="15.95" customHeight="1">
      <c r="A47" s="343"/>
      <c r="B47" s="317" t="str">
        <f>IF(無償化名簿!B29=0,"",VLOOKUP(A46,無償化名簿!$A$17:$R$66,2))</f>
        <v/>
      </c>
      <c r="C47" s="346"/>
      <c r="D47" s="343"/>
      <c r="E47" s="349"/>
      <c r="F47" s="352"/>
      <c r="G47" s="354"/>
      <c r="H47" s="357"/>
      <c r="I47" s="323"/>
      <c r="J47" s="360"/>
      <c r="K47" s="320"/>
      <c r="L47" s="363"/>
      <c r="M47" s="326"/>
      <c r="N47" s="329"/>
      <c r="O47" s="332"/>
      <c r="P47" s="335"/>
      <c r="Q47" s="338"/>
      <c r="R47" s="340"/>
      <c r="S47" s="340"/>
      <c r="T47" s="309"/>
      <c r="U47" s="312"/>
      <c r="V47" s="315"/>
      <c r="W47" s="306"/>
      <c r="X47" s="306"/>
      <c r="Y47" s="307"/>
      <c r="Z47" s="307"/>
      <c r="AA47" s="307"/>
      <c r="AB47" s="305"/>
    </row>
    <row r="48" spans="1:129" ht="15.95" customHeight="1" thickBot="1">
      <c r="A48" s="344"/>
      <c r="B48" s="318"/>
      <c r="C48" s="347"/>
      <c r="D48" s="344"/>
      <c r="E48" s="350"/>
      <c r="F48" s="162" t="str">
        <f>IF(AND(E$1="認可外保育施設",E46="日額契約"),"月額換算額",IF(AND(E$1="認可外保育施設",E46="時間契約"),"月額換算額",""))</f>
        <v/>
      </c>
      <c r="G48" s="355"/>
      <c r="H48" s="358"/>
      <c r="I48" s="324"/>
      <c r="J48" s="361"/>
      <c r="K48" s="321"/>
      <c r="L48" s="364"/>
      <c r="M48" s="327"/>
      <c r="N48" s="330"/>
      <c r="O48" s="333"/>
      <c r="P48" s="336"/>
      <c r="Q48" s="146" t="str">
        <f>IF(OR(F46=Q46,Q46="算定不可",E46="日額契約",E46="時間契約"),"","月途中案分額")</f>
        <v/>
      </c>
      <c r="R48" s="341"/>
      <c r="S48" s="341"/>
      <c r="T48" s="310"/>
      <c r="U48" s="313"/>
      <c r="V48" s="316"/>
      <c r="W48" s="306"/>
      <c r="X48" s="306"/>
      <c r="Y48" s="307"/>
      <c r="Z48" s="307"/>
      <c r="AA48" s="307"/>
      <c r="AB48" s="305"/>
    </row>
    <row r="49" spans="1:28" ht="15.95" customHeight="1">
      <c r="A49" s="342">
        <v>14</v>
      </c>
      <c r="B49" s="67" t="str">
        <f>IF(無償化名簿!B30=0, "",VLOOKUP(A49,無償化名簿!$A$17:$R$66,4))</f>
        <v/>
      </c>
      <c r="C49" s="345" t="str">
        <f>IF(無償化名簿!B30=0,"",VLOOKUP(A49,無償化名簿!$A$17:$R$66,3))</f>
        <v/>
      </c>
      <c r="D49" s="342" t="str">
        <f t="shared" ref="D49" si="82">IF(C49="","",AA49)</f>
        <v/>
      </c>
      <c r="E49" s="348" t="str">
        <f>IF(無償化名簿!B30=0,"",VLOOKUP(A49,無償化名簿!$A$17:$R$66,6))</f>
        <v/>
      </c>
      <c r="F49" s="351" t="str">
        <f>IF(無償化名簿!B30=0,"",VLOOKUP(A49,無償化名簿!$A$17:$R$66,7))</f>
        <v/>
      </c>
      <c r="G49" s="353" t="s">
        <v>5</v>
      </c>
      <c r="H49" s="356" t="str">
        <f>IF(無償化名簿!B30=0,"",VLOOKUP(A49,無償化名簿!$A$17:$R$66,13))</f>
        <v/>
      </c>
      <c r="I49" s="322" t="s">
        <v>101</v>
      </c>
      <c r="J49" s="359" t="s">
        <v>63</v>
      </c>
      <c r="K49" s="319" t="str">
        <f>IF(無償化名簿!B30=0,"",VLOOKUP(A49,無償化名簿!$A$17:$R$66,14))</f>
        <v/>
      </c>
      <c r="L49" s="362" t="s">
        <v>101</v>
      </c>
      <c r="M49" s="325" t="str">
        <f>IF(無償化名簿!L30=0,"ー",無償化名簿!L30)</f>
        <v>ー</v>
      </c>
      <c r="N49" s="328" t="str">
        <f>IF(AND($E$1="一時預かり事業",E49="月額契約"),"",IF(AND($E$1="一時預かり事業",E49="日額契約"),"日",IF(AND($E$1="一時預かり事業",E49="時間契約"),"時間",IF(AND($E$1="認可外保育施設",無償化名簿!L30&gt;=1),"日",IF(AND($E$1="病児保育事業",E49="月額契約"),"",IF(AND($E$1="病児保育事業",E49="日額契約"),"日",IF(AND($E$1="病児保育事業",E49="時間契約"),"時間",IF(AND($E$1="子育て援助活動支援事業",E49="月額契約"),"",IF(AND($E$1="子育て援助活動支援事業",E49="日額契約"),"日",IF(AND($E$1="子育て援助活動支援事業",E49="時間契約"),"時間",""))))))))))</f>
        <v/>
      </c>
      <c r="O49" s="331" t="str">
        <f>IF(無償化名簿!B30=0,"",VLOOKUP(A49,無償化名簿!$A$17:$R$66,15))</f>
        <v/>
      </c>
      <c r="P49" s="334" t="str">
        <f>IF(無償化名簿!B30=0,"",VLOOKUP(A49,無償化名簿!$A$17:$R$66,8))</f>
        <v/>
      </c>
      <c r="Q49" s="337" t="str">
        <f>IF(無償化名簿!B30=0,"",VLOOKUP(A49,無償化名簿!$A$17:$R$66,16))</f>
        <v/>
      </c>
      <c r="R49" s="339" t="str">
        <f>IF(無償化名簿!B30=0,"",VLOOKUP(A49,無償化名簿!$A$17:$R$66,10))</f>
        <v/>
      </c>
      <c r="S49" s="339" t="str">
        <f>IF(無償化名簿!B30=0,"",VLOOKUP(A49,無償化名簿!$A$17:$R$66,11))</f>
        <v/>
      </c>
      <c r="T49" s="308" t="str">
        <f>IF(無償化名簿!C30=0,"",VLOOKUP(A49,無償化名簿!$A$17:$R$66,18))</f>
        <v/>
      </c>
      <c r="U49" s="311" t="str">
        <f t="shared" ref="U49" si="83">IFERROR(IF(B50=0,"",IF((Q49+R49-S49)&lt;=T49,"0",IF((Q49+R49-S49)&gt;T49,((Q49+R49-S49)-T49)))),"")</f>
        <v/>
      </c>
      <c r="V49" s="314" t="str">
        <f>IF(無償化名簿!B30=0,"",IF(D49="第2号",W49,IF(D49="第3号",X49)))</f>
        <v/>
      </c>
      <c r="W49" s="306" t="e">
        <f t="shared" ref="W49" si="84">IF(AND(D49="第2号",Q49+R49-S49&gt;T49),T49,Q49+R49-S49)</f>
        <v>#VALUE!</v>
      </c>
      <c r="X49" s="306" t="e">
        <f t="shared" ref="X49" si="85">IF(AND(D49="第3号",Q49+R49-S49&gt;T49),T49,Q49+R49-S49)</f>
        <v>#VALUE!</v>
      </c>
      <c r="Y49" s="307" t="e">
        <f t="shared" ref="Y49" si="86">IF(AND(Z49=3,AB49="〇"),"第3号",IF(Z49=3,"第2号",IF(Z49=4,"第2号",IF(Z49=5,"第2号",IF(Z49=6,"第2号",IF(Z49&gt;=7,"エラー","第3号"))))))</f>
        <v>#VALUE!</v>
      </c>
      <c r="Z49" s="307" t="e">
        <f t="shared" ref="Z49" si="87">DATEDIF(C49,DATE($AA$6,4,1),"Y")</f>
        <v>#VALUE!</v>
      </c>
      <c r="AA49" s="307" t="str">
        <f t="shared" ref="AA49" si="88">IFERROR(Y49,"第3号")</f>
        <v>第3号</v>
      </c>
      <c r="AB49" s="305" t="str">
        <f>IF(無償化名簿!$B$7=1,"〇",IF(無償化名簿!$B$7=2,"〇",IF(無償化名簿!$B$7=3,"〇","×")))</f>
        <v>×</v>
      </c>
    </row>
    <row r="50" spans="1:28" ht="15.95" customHeight="1">
      <c r="A50" s="343"/>
      <c r="B50" s="317" t="str">
        <f>IF(無償化名簿!B30=0,"",VLOOKUP(A49,無償化名簿!$A$17:$R$66,2))</f>
        <v/>
      </c>
      <c r="C50" s="346"/>
      <c r="D50" s="343"/>
      <c r="E50" s="349"/>
      <c r="F50" s="352"/>
      <c r="G50" s="354"/>
      <c r="H50" s="357"/>
      <c r="I50" s="323"/>
      <c r="J50" s="360"/>
      <c r="K50" s="320"/>
      <c r="L50" s="363"/>
      <c r="M50" s="326"/>
      <c r="N50" s="329"/>
      <c r="O50" s="332"/>
      <c r="P50" s="335"/>
      <c r="Q50" s="338"/>
      <c r="R50" s="340"/>
      <c r="S50" s="340"/>
      <c r="T50" s="309"/>
      <c r="U50" s="312"/>
      <c r="V50" s="315"/>
      <c r="W50" s="306"/>
      <c r="X50" s="306"/>
      <c r="Y50" s="307"/>
      <c r="Z50" s="307"/>
      <c r="AA50" s="307"/>
      <c r="AB50" s="305"/>
    </row>
    <row r="51" spans="1:28" ht="15.95" customHeight="1" thickBot="1">
      <c r="A51" s="344"/>
      <c r="B51" s="318"/>
      <c r="C51" s="347"/>
      <c r="D51" s="344"/>
      <c r="E51" s="350"/>
      <c r="F51" s="162" t="str">
        <f>IF(AND(E$1="認可外保育施設",E49="日額契約"),"月額換算額",IF(AND(E$1="認可外保育施設",E49="時間契約"),"月額換算額",""))</f>
        <v/>
      </c>
      <c r="G51" s="355"/>
      <c r="H51" s="358"/>
      <c r="I51" s="324"/>
      <c r="J51" s="361"/>
      <c r="K51" s="321"/>
      <c r="L51" s="364"/>
      <c r="M51" s="327"/>
      <c r="N51" s="330"/>
      <c r="O51" s="333"/>
      <c r="P51" s="336"/>
      <c r="Q51" s="146" t="str">
        <f>IF(OR(F49=Q49,Q49="算定不可",E49="日額契約",E49="時間契約"),"","月途中案分額")</f>
        <v/>
      </c>
      <c r="R51" s="341"/>
      <c r="S51" s="341"/>
      <c r="T51" s="310"/>
      <c r="U51" s="313"/>
      <c r="V51" s="316"/>
      <c r="W51" s="306"/>
      <c r="X51" s="306"/>
      <c r="Y51" s="307"/>
      <c r="Z51" s="307"/>
      <c r="AA51" s="307"/>
      <c r="AB51" s="305"/>
    </row>
    <row r="52" spans="1:28" ht="15.95" customHeight="1">
      <c r="A52" s="342">
        <v>15</v>
      </c>
      <c r="B52" s="67" t="str">
        <f>IF(無償化名簿!B31=0, "",VLOOKUP(A52,無償化名簿!$A$17:$R$66,4))</f>
        <v/>
      </c>
      <c r="C52" s="345" t="str">
        <f>IF(無償化名簿!B31=0,"",VLOOKUP(A52,無償化名簿!$A$17:$R$66,3))</f>
        <v/>
      </c>
      <c r="D52" s="342" t="str">
        <f t="shared" ref="D52" si="89">IF(C52="","",AA52)</f>
        <v/>
      </c>
      <c r="E52" s="348" t="str">
        <f>IF(無償化名簿!B31=0,"",VLOOKUP(A52,無償化名簿!$A$17:$R$66,6))</f>
        <v/>
      </c>
      <c r="F52" s="351" t="str">
        <f>IF(無償化名簿!B31=0,"",VLOOKUP(A52,無償化名簿!$A$17:$R$66,7))</f>
        <v/>
      </c>
      <c r="G52" s="353" t="s">
        <v>5</v>
      </c>
      <c r="H52" s="356" t="str">
        <f>IF(無償化名簿!B31=0,"",VLOOKUP(A52,無償化名簿!$A$17:$R$66,13))</f>
        <v/>
      </c>
      <c r="I52" s="322" t="s">
        <v>101</v>
      </c>
      <c r="J52" s="359" t="s">
        <v>63</v>
      </c>
      <c r="K52" s="319" t="str">
        <f>IF(無償化名簿!B31=0,"",VLOOKUP(A52,無償化名簿!$A$17:$R$66,14))</f>
        <v/>
      </c>
      <c r="L52" s="362" t="s">
        <v>101</v>
      </c>
      <c r="M52" s="325" t="str">
        <f>IF(無償化名簿!L31=0,"ー",無償化名簿!L31)</f>
        <v>ー</v>
      </c>
      <c r="N52" s="328" t="str">
        <f>IF(AND($E$1="一時預かり事業",E52="月額契約"),"",IF(AND($E$1="一時預かり事業",E52="日額契約"),"日",IF(AND($E$1="一時預かり事業",E52="時間契約"),"時間",IF(AND($E$1="認可外保育施設",無償化名簿!L31&gt;=1),"日",IF(AND($E$1="病児保育事業",E52="月額契約"),"",IF(AND($E$1="病児保育事業",E52="日額契約"),"日",IF(AND($E$1="病児保育事業",E52="時間契約"),"時間",IF(AND($E$1="子育て援助活動支援事業",E52="月額契約"),"",IF(AND($E$1="子育て援助活動支援事業",E52="日額契約"),"日",IF(AND($E$1="子育て援助活動支援事業",E52="時間契約"),"時間",""))))))))))</f>
        <v/>
      </c>
      <c r="O52" s="331" t="str">
        <f>IF(無償化名簿!B31=0,"",VLOOKUP(A52,無償化名簿!$A$17:$R$66,15))</f>
        <v/>
      </c>
      <c r="P52" s="334" t="str">
        <f>IF(無償化名簿!B31=0,"",VLOOKUP(A52,無償化名簿!$A$17:$R$66,8))</f>
        <v/>
      </c>
      <c r="Q52" s="337" t="str">
        <f>IF(無償化名簿!B31=0,"",VLOOKUP(A52,無償化名簿!$A$17:$R$66,16))</f>
        <v/>
      </c>
      <c r="R52" s="339" t="str">
        <f>IF(無償化名簿!B31=0,"",VLOOKUP(A52,無償化名簿!$A$17:$R$66,10))</f>
        <v/>
      </c>
      <c r="S52" s="339" t="str">
        <f>IF(無償化名簿!B31=0,"",VLOOKUP(A52,無償化名簿!$A$17:$R$66,11))</f>
        <v/>
      </c>
      <c r="T52" s="308" t="str">
        <f>IF(無償化名簿!C31=0,"",VLOOKUP(A52,無償化名簿!$A$17:$R$66,18))</f>
        <v/>
      </c>
      <c r="U52" s="311" t="str">
        <f t="shared" ref="U52" si="90">IFERROR(IF(B53=0,"",IF((Q52+R52-S52)&lt;=T52,"0",IF((Q52+R52-S52)&gt;T52,((Q52+R52-S52)-T52)))),"")</f>
        <v/>
      </c>
      <c r="V52" s="314" t="str">
        <f>IF(無償化名簿!B31=0,"",IF(D52="第2号",W52,IF(D52="第3号",X52)))</f>
        <v/>
      </c>
      <c r="W52" s="306" t="e">
        <f t="shared" ref="W52" si="91">IF(AND(D52="第2号",Q52+R52-S52&gt;T52),T52,Q52+R52-S52)</f>
        <v>#VALUE!</v>
      </c>
      <c r="X52" s="306" t="e">
        <f t="shared" ref="X52" si="92">IF(AND(D52="第3号",Q52+R52-S52&gt;T52),T52,Q52+R52-S52)</f>
        <v>#VALUE!</v>
      </c>
      <c r="Y52" s="307" t="e">
        <f t="shared" ref="Y52" si="93">IF(AND(Z52=3,AB52="〇"),"第3号",IF(Z52=3,"第2号",IF(Z52=4,"第2号",IF(Z52=5,"第2号",IF(Z52=6,"第2号",IF(Z52&gt;=7,"エラー","第3号"))))))</f>
        <v>#VALUE!</v>
      </c>
      <c r="Z52" s="307" t="e">
        <f t="shared" ref="Z52" si="94">DATEDIF(C52,DATE($AA$6,4,1),"Y")</f>
        <v>#VALUE!</v>
      </c>
      <c r="AA52" s="307" t="str">
        <f t="shared" ref="AA52" si="95">IFERROR(Y52,"第3号")</f>
        <v>第3号</v>
      </c>
      <c r="AB52" s="305" t="str">
        <f>IF(無償化名簿!$B$7=1,"〇",IF(無償化名簿!$B$7=2,"〇",IF(無償化名簿!$B$7=3,"〇","×")))</f>
        <v>×</v>
      </c>
    </row>
    <row r="53" spans="1:28" ht="15.95" customHeight="1">
      <c r="A53" s="343"/>
      <c r="B53" s="317" t="str">
        <f>IF(無償化名簿!B31=0,"",VLOOKUP(A52,無償化名簿!$A$17:$R$66,2))</f>
        <v/>
      </c>
      <c r="C53" s="346"/>
      <c r="D53" s="343"/>
      <c r="E53" s="349"/>
      <c r="F53" s="352"/>
      <c r="G53" s="354"/>
      <c r="H53" s="357"/>
      <c r="I53" s="323"/>
      <c r="J53" s="360"/>
      <c r="K53" s="320"/>
      <c r="L53" s="363"/>
      <c r="M53" s="326"/>
      <c r="N53" s="329"/>
      <c r="O53" s="332"/>
      <c r="P53" s="335"/>
      <c r="Q53" s="338"/>
      <c r="R53" s="340"/>
      <c r="S53" s="340"/>
      <c r="T53" s="309"/>
      <c r="U53" s="312"/>
      <c r="V53" s="315"/>
      <c r="W53" s="306"/>
      <c r="X53" s="306"/>
      <c r="Y53" s="307"/>
      <c r="Z53" s="307"/>
      <c r="AA53" s="307"/>
      <c r="AB53" s="305"/>
    </row>
    <row r="54" spans="1:28" ht="15.95" customHeight="1" thickBot="1">
      <c r="A54" s="344"/>
      <c r="B54" s="318"/>
      <c r="C54" s="347"/>
      <c r="D54" s="344"/>
      <c r="E54" s="350"/>
      <c r="F54" s="162" t="str">
        <f>IF(AND(E$1="認可外保育施設",E52="日額契約"),"月額換算額",IF(AND(E$1="認可外保育施設",E52="時間契約"),"月額換算額",""))</f>
        <v/>
      </c>
      <c r="G54" s="355"/>
      <c r="H54" s="358"/>
      <c r="I54" s="324"/>
      <c r="J54" s="361"/>
      <c r="K54" s="321"/>
      <c r="L54" s="364"/>
      <c r="M54" s="327"/>
      <c r="N54" s="330"/>
      <c r="O54" s="333"/>
      <c r="P54" s="336"/>
      <c r="Q54" s="146" t="str">
        <f>IF(OR(F52=Q52,Q52="算定不可",E52="日額契約",E52="時間契約"),"","月途中案分額")</f>
        <v/>
      </c>
      <c r="R54" s="341"/>
      <c r="S54" s="341"/>
      <c r="T54" s="310"/>
      <c r="U54" s="313"/>
      <c r="V54" s="316"/>
      <c r="W54" s="306"/>
      <c r="X54" s="306"/>
      <c r="Y54" s="307"/>
      <c r="Z54" s="307"/>
      <c r="AA54" s="307"/>
      <c r="AB54" s="305"/>
    </row>
    <row r="55" spans="1:28" ht="15.95" customHeight="1">
      <c r="A55" s="342">
        <v>16</v>
      </c>
      <c r="B55" s="67" t="str">
        <f>IF(無償化名簿!B32=0, "",VLOOKUP(A55,無償化名簿!$A$17:$R$66,4))</f>
        <v/>
      </c>
      <c r="C55" s="345" t="str">
        <f>IF(無償化名簿!B32=0,"",VLOOKUP(A55,無償化名簿!$A$17:$R$66,3))</f>
        <v/>
      </c>
      <c r="D55" s="342" t="str">
        <f t="shared" ref="D55" si="96">IF(C55="","",AA55)</f>
        <v/>
      </c>
      <c r="E55" s="348" t="str">
        <f>IF(無償化名簿!B32=0,"",VLOOKUP(A55,無償化名簿!$A$17:$R$66,6))</f>
        <v/>
      </c>
      <c r="F55" s="351" t="str">
        <f>IF(無償化名簿!B32=0,"",VLOOKUP(A55,無償化名簿!$A$17:$R$66,7))</f>
        <v/>
      </c>
      <c r="G55" s="353" t="s">
        <v>5</v>
      </c>
      <c r="H55" s="356" t="str">
        <f>IF(無償化名簿!B32=0,"",VLOOKUP(A55,無償化名簿!$A$17:$R$66,13))</f>
        <v/>
      </c>
      <c r="I55" s="322" t="s">
        <v>101</v>
      </c>
      <c r="J55" s="359" t="s">
        <v>63</v>
      </c>
      <c r="K55" s="319" t="str">
        <f>IF(無償化名簿!B32=0,"",VLOOKUP(A55,無償化名簿!$A$17:$R$66,14))</f>
        <v/>
      </c>
      <c r="L55" s="362" t="s">
        <v>101</v>
      </c>
      <c r="M55" s="325" t="str">
        <f>IF(無償化名簿!L32=0,"ー",無償化名簿!L32)</f>
        <v>ー</v>
      </c>
      <c r="N55" s="328" t="str">
        <f>IF(AND($E$1="一時預かり事業",E55="月額契約"),"",IF(AND($E$1="一時預かり事業",E55="日額契約"),"日",IF(AND($E$1="一時預かり事業",E55="時間契約"),"時間",IF(AND($E$1="認可外保育施設",無償化名簿!L32&gt;=1),"日",IF(AND($E$1="病児保育事業",E55="月額契約"),"",IF(AND($E$1="病児保育事業",E55="日額契約"),"日",IF(AND($E$1="病児保育事業",E55="時間契約"),"時間",IF(AND($E$1="子育て援助活動支援事業",E55="月額契約"),"",IF(AND($E$1="子育て援助活動支援事業",E55="日額契約"),"日",IF(AND($E$1="子育て援助活動支援事業",E55="時間契約"),"時間",""))))))))))</f>
        <v/>
      </c>
      <c r="O55" s="331" t="str">
        <f>IF(無償化名簿!B32=0,"",VLOOKUP(A55,無償化名簿!$A$17:$R$66,15))</f>
        <v/>
      </c>
      <c r="P55" s="334" t="str">
        <f>IF(無償化名簿!B32=0,"",VLOOKUP(A55,無償化名簿!$A$17:$R$66,8))</f>
        <v/>
      </c>
      <c r="Q55" s="337" t="str">
        <f>IF(無償化名簿!B32=0,"",VLOOKUP(A55,無償化名簿!$A$17:$R$66,16))</f>
        <v/>
      </c>
      <c r="R55" s="339" t="str">
        <f>IF(無償化名簿!B32=0,"",VLOOKUP(A55,無償化名簿!$A$17:$R$66,10))</f>
        <v/>
      </c>
      <c r="S55" s="339" t="str">
        <f>IF(無償化名簿!B32=0,"",VLOOKUP(A55,無償化名簿!$A$17:$R$66,11))</f>
        <v/>
      </c>
      <c r="T55" s="308" t="str">
        <f>IF(無償化名簿!C32=0,"",VLOOKUP(A55,無償化名簿!$A$17:$R$66,18))</f>
        <v/>
      </c>
      <c r="U55" s="311" t="str">
        <f t="shared" ref="U55" si="97">IFERROR(IF(B56=0,"",IF((Q55+R55-S55)&lt;=T55,"0",IF((Q55+R55-S55)&gt;T55,((Q55+R55-S55)-T55)))),"")</f>
        <v/>
      </c>
      <c r="V55" s="314" t="str">
        <f>IF(無償化名簿!B32=0,"",IF(D55="第2号",W55,IF(D55="第3号",X55)))</f>
        <v/>
      </c>
      <c r="W55" s="306" t="e">
        <f t="shared" ref="W55" si="98">IF(AND(D55="第2号",Q55+R55-S55&gt;T55),T55,Q55+R55-S55)</f>
        <v>#VALUE!</v>
      </c>
      <c r="X55" s="306" t="e">
        <f t="shared" ref="X55" si="99">IF(AND(D55="第3号",Q55+R55-S55&gt;T55),T55,Q55+R55-S55)</f>
        <v>#VALUE!</v>
      </c>
      <c r="Y55" s="307" t="e">
        <f t="shared" ref="Y55" si="100">IF(AND(Z55=3,AB55="〇"),"第3号",IF(Z55=3,"第2号",IF(Z55=4,"第2号",IF(Z55=5,"第2号",IF(Z55=6,"第2号",IF(Z55&gt;=7,"エラー","第3号"))))))</f>
        <v>#VALUE!</v>
      </c>
      <c r="Z55" s="307" t="e">
        <f t="shared" ref="Z55" si="101">DATEDIF(C55,DATE($AA$6,4,1),"Y")</f>
        <v>#VALUE!</v>
      </c>
      <c r="AA55" s="307" t="str">
        <f t="shared" ref="AA55" si="102">IFERROR(Y55,"第3号")</f>
        <v>第3号</v>
      </c>
      <c r="AB55" s="305" t="str">
        <f>IF(無償化名簿!$B$7=1,"〇",IF(無償化名簿!$B$7=2,"〇",IF(無償化名簿!$B$7=3,"〇","×")))</f>
        <v>×</v>
      </c>
    </row>
    <row r="56" spans="1:28" ht="15.95" customHeight="1">
      <c r="A56" s="343"/>
      <c r="B56" s="317" t="str">
        <f>IF(無償化名簿!B32=0,"",VLOOKUP(A55,無償化名簿!$A$17:$R$66,2))</f>
        <v/>
      </c>
      <c r="C56" s="346"/>
      <c r="D56" s="343"/>
      <c r="E56" s="349"/>
      <c r="F56" s="352"/>
      <c r="G56" s="354"/>
      <c r="H56" s="357"/>
      <c r="I56" s="323"/>
      <c r="J56" s="360"/>
      <c r="K56" s="320"/>
      <c r="L56" s="363"/>
      <c r="M56" s="326"/>
      <c r="N56" s="329"/>
      <c r="O56" s="332"/>
      <c r="P56" s="335"/>
      <c r="Q56" s="338"/>
      <c r="R56" s="340"/>
      <c r="S56" s="340"/>
      <c r="T56" s="309"/>
      <c r="U56" s="312"/>
      <c r="V56" s="315"/>
      <c r="W56" s="306"/>
      <c r="X56" s="306"/>
      <c r="Y56" s="307"/>
      <c r="Z56" s="307"/>
      <c r="AA56" s="307"/>
      <c r="AB56" s="305"/>
    </row>
    <row r="57" spans="1:28" ht="15.95" customHeight="1" thickBot="1">
      <c r="A57" s="344"/>
      <c r="B57" s="318"/>
      <c r="C57" s="347"/>
      <c r="D57" s="344"/>
      <c r="E57" s="350"/>
      <c r="F57" s="162" t="str">
        <f>IF(AND(E$1="認可外保育施設",E55="日額契約"),"月額換算額",IF(AND(E$1="認可外保育施設",E55="時間契約"),"月額換算額",""))</f>
        <v/>
      </c>
      <c r="G57" s="355"/>
      <c r="H57" s="358"/>
      <c r="I57" s="324"/>
      <c r="J57" s="361"/>
      <c r="K57" s="321"/>
      <c r="L57" s="364"/>
      <c r="M57" s="327"/>
      <c r="N57" s="330"/>
      <c r="O57" s="333"/>
      <c r="P57" s="336"/>
      <c r="Q57" s="146" t="str">
        <f>IF(OR(F55=Q55,Q55="算定不可",E55="日額契約",E55="時間契約"),"","月途中案分額")</f>
        <v/>
      </c>
      <c r="R57" s="341"/>
      <c r="S57" s="341"/>
      <c r="T57" s="310"/>
      <c r="U57" s="313"/>
      <c r="V57" s="316"/>
      <c r="W57" s="306"/>
      <c r="X57" s="306"/>
      <c r="Y57" s="307"/>
      <c r="Z57" s="307"/>
      <c r="AA57" s="307"/>
      <c r="AB57" s="305"/>
    </row>
    <row r="58" spans="1:28" ht="15.95" customHeight="1">
      <c r="A58" s="342">
        <v>17</v>
      </c>
      <c r="B58" s="67" t="str">
        <f>IF(無償化名簿!B33=0, "",VLOOKUP(A58,無償化名簿!$A$17:$R$66,4))</f>
        <v/>
      </c>
      <c r="C58" s="345" t="str">
        <f>IF(無償化名簿!B33=0,"",VLOOKUP(A58,無償化名簿!$A$17:$R$66,3))</f>
        <v/>
      </c>
      <c r="D58" s="342" t="str">
        <f t="shared" ref="D58" si="103">IF(C58="","",AA58)</f>
        <v/>
      </c>
      <c r="E58" s="348" t="str">
        <f>IF(無償化名簿!B33=0,"",VLOOKUP(A58,無償化名簿!$A$17:$R$66,6))</f>
        <v/>
      </c>
      <c r="F58" s="351" t="str">
        <f>IF(無償化名簿!B33=0,"",VLOOKUP(A58,無償化名簿!$A$17:$R$66,7))</f>
        <v/>
      </c>
      <c r="G58" s="353" t="s">
        <v>5</v>
      </c>
      <c r="H58" s="356" t="str">
        <f>IF(無償化名簿!B33=0,"",VLOOKUP(A58,無償化名簿!$A$17:$R$66,13))</f>
        <v/>
      </c>
      <c r="I58" s="322" t="s">
        <v>101</v>
      </c>
      <c r="J58" s="359" t="s">
        <v>63</v>
      </c>
      <c r="K58" s="319" t="str">
        <f>IF(無償化名簿!B33=0,"",VLOOKUP(A58,無償化名簿!$A$17:$R$66,14))</f>
        <v/>
      </c>
      <c r="L58" s="362" t="s">
        <v>101</v>
      </c>
      <c r="M58" s="325" t="str">
        <f>IF(無償化名簿!L33=0,"ー",無償化名簿!L33)</f>
        <v>ー</v>
      </c>
      <c r="N58" s="328" t="str">
        <f>IF(AND($E$1="一時預かり事業",E58="月額契約"),"",IF(AND($E$1="一時預かり事業",E58="日額契約"),"日",IF(AND($E$1="一時預かり事業",E58="時間契約"),"時間",IF(AND($E$1="認可外保育施設",無償化名簿!L33&gt;=1),"日",IF(AND($E$1="病児保育事業",E58="月額契約"),"",IF(AND($E$1="病児保育事業",E58="日額契約"),"日",IF(AND($E$1="病児保育事業",E58="時間契約"),"時間",IF(AND($E$1="子育て援助活動支援事業",E58="月額契約"),"",IF(AND($E$1="子育て援助活動支援事業",E58="日額契約"),"日",IF(AND($E$1="子育て援助活動支援事業",E58="時間契約"),"時間",""))))))))))</f>
        <v/>
      </c>
      <c r="O58" s="331" t="str">
        <f>IF(無償化名簿!B33=0,"",VLOOKUP(A58,無償化名簿!$A$17:$R$66,15))</f>
        <v/>
      </c>
      <c r="P58" s="334" t="str">
        <f>IF(無償化名簿!B33=0,"",VLOOKUP(A58,無償化名簿!$A$17:$R$66,8))</f>
        <v/>
      </c>
      <c r="Q58" s="337" t="str">
        <f>IF(無償化名簿!B33=0,"",VLOOKUP(A58,無償化名簿!$A$17:$R$66,16))</f>
        <v/>
      </c>
      <c r="R58" s="339" t="str">
        <f>IF(無償化名簿!B33=0,"",VLOOKUP(A58,無償化名簿!$A$17:$R$66,10))</f>
        <v/>
      </c>
      <c r="S58" s="339" t="str">
        <f>IF(無償化名簿!B33=0,"",VLOOKUP(A58,無償化名簿!$A$17:$R$66,11))</f>
        <v/>
      </c>
      <c r="T58" s="308" t="str">
        <f>IF(無償化名簿!C33=0,"",VLOOKUP(A58,無償化名簿!$A$17:$R$66,18))</f>
        <v/>
      </c>
      <c r="U58" s="311" t="str">
        <f t="shared" ref="U58" si="104">IFERROR(IF(B59=0,"",IF((Q58+R58-S58)&lt;=T58,"0",IF((Q58+R58-S58)&gt;T58,((Q58+R58-S58)-T58)))),"")</f>
        <v/>
      </c>
      <c r="V58" s="314" t="str">
        <f>IF(無償化名簿!B33=0,"",IF(D58="第2号",W58,IF(D58="第3号",X58)))</f>
        <v/>
      </c>
      <c r="W58" s="306" t="e">
        <f t="shared" ref="W58" si="105">IF(AND(D58="第2号",Q58+R58-S58&gt;T58),T58,Q58+R58-S58)</f>
        <v>#VALUE!</v>
      </c>
      <c r="X58" s="306" t="e">
        <f t="shared" ref="X58" si="106">IF(AND(D58="第3号",Q58+R58-S58&gt;T58),T58,Q58+R58-S58)</f>
        <v>#VALUE!</v>
      </c>
      <c r="Y58" s="307" t="e">
        <f t="shared" ref="Y58" si="107">IF(AND(Z58=3,AB58="〇"),"第3号",IF(Z58=3,"第2号",IF(Z58=4,"第2号",IF(Z58=5,"第2号",IF(Z58=6,"第2号",IF(Z58&gt;=7,"エラー","第3号"))))))</f>
        <v>#VALUE!</v>
      </c>
      <c r="Z58" s="307" t="e">
        <f t="shared" ref="Z58" si="108">DATEDIF(C58,DATE($AA$6,4,1),"Y")</f>
        <v>#VALUE!</v>
      </c>
      <c r="AA58" s="307" t="str">
        <f t="shared" ref="AA58" si="109">IFERROR(Y58,"第3号")</f>
        <v>第3号</v>
      </c>
      <c r="AB58" s="305" t="str">
        <f>IF(無償化名簿!$B$7=1,"〇",IF(無償化名簿!$B$7=2,"〇",IF(無償化名簿!$B$7=3,"〇","×")))</f>
        <v>×</v>
      </c>
    </row>
    <row r="59" spans="1:28" ht="15.95" customHeight="1">
      <c r="A59" s="343"/>
      <c r="B59" s="317" t="str">
        <f>IF(無償化名簿!B33=0,"",VLOOKUP(A58,無償化名簿!$A$17:$R$66,2))</f>
        <v/>
      </c>
      <c r="C59" s="346"/>
      <c r="D59" s="343"/>
      <c r="E59" s="349"/>
      <c r="F59" s="352"/>
      <c r="G59" s="354"/>
      <c r="H59" s="357"/>
      <c r="I59" s="323"/>
      <c r="J59" s="360"/>
      <c r="K59" s="320"/>
      <c r="L59" s="363"/>
      <c r="M59" s="326"/>
      <c r="N59" s="329"/>
      <c r="O59" s="332"/>
      <c r="P59" s="335"/>
      <c r="Q59" s="338"/>
      <c r="R59" s="340"/>
      <c r="S59" s="340"/>
      <c r="T59" s="309"/>
      <c r="U59" s="312"/>
      <c r="V59" s="315"/>
      <c r="W59" s="306"/>
      <c r="X59" s="306"/>
      <c r="Y59" s="307"/>
      <c r="Z59" s="307"/>
      <c r="AA59" s="307"/>
      <c r="AB59" s="305"/>
    </row>
    <row r="60" spans="1:28" ht="15.95" customHeight="1" thickBot="1">
      <c r="A60" s="344"/>
      <c r="B60" s="318"/>
      <c r="C60" s="347"/>
      <c r="D60" s="344"/>
      <c r="E60" s="350"/>
      <c r="F60" s="162" t="str">
        <f>IF(AND(E$1="認可外保育施設",E58="日額契約"),"月額換算額",IF(AND(E$1="認可外保育施設",E58="時間契約"),"月額換算額",""))</f>
        <v/>
      </c>
      <c r="G60" s="355"/>
      <c r="H60" s="358"/>
      <c r="I60" s="324"/>
      <c r="J60" s="361"/>
      <c r="K60" s="321"/>
      <c r="L60" s="364"/>
      <c r="M60" s="327"/>
      <c r="N60" s="330"/>
      <c r="O60" s="333"/>
      <c r="P60" s="336"/>
      <c r="Q60" s="146" t="str">
        <f>IF(OR(F58=Q58,Q58="算定不可",E58="日額契約",E58="時間契約"),"","月途中案分額")</f>
        <v/>
      </c>
      <c r="R60" s="341"/>
      <c r="S60" s="341"/>
      <c r="T60" s="310"/>
      <c r="U60" s="313"/>
      <c r="V60" s="316"/>
      <c r="W60" s="306"/>
      <c r="X60" s="306"/>
      <c r="Y60" s="307"/>
      <c r="Z60" s="307"/>
      <c r="AA60" s="307"/>
      <c r="AB60" s="305"/>
    </row>
    <row r="61" spans="1:28" ht="15.95" customHeight="1">
      <c r="A61" s="342">
        <v>18</v>
      </c>
      <c r="B61" s="67" t="str">
        <f>IF(無償化名簿!B34=0, "",VLOOKUP(A61,無償化名簿!$A$17:$R$66,4))</f>
        <v/>
      </c>
      <c r="C61" s="345" t="str">
        <f>IF(無償化名簿!B34=0,"",VLOOKUP(A61,無償化名簿!$A$17:$R$66,3))</f>
        <v/>
      </c>
      <c r="D61" s="342" t="str">
        <f t="shared" ref="D61" si="110">IF(C61="","",AA61)</f>
        <v/>
      </c>
      <c r="E61" s="348" t="str">
        <f>IF(無償化名簿!B34=0,"",VLOOKUP(A61,無償化名簿!$A$17:$R$66,6))</f>
        <v/>
      </c>
      <c r="F61" s="351" t="str">
        <f>IF(無償化名簿!B34=0,"",VLOOKUP(A61,無償化名簿!$A$17:$R$66,7))</f>
        <v/>
      </c>
      <c r="G61" s="353" t="s">
        <v>5</v>
      </c>
      <c r="H61" s="356" t="str">
        <f>IF(無償化名簿!B34=0,"",VLOOKUP(A61,無償化名簿!$A$17:$R$66,13))</f>
        <v/>
      </c>
      <c r="I61" s="322" t="s">
        <v>101</v>
      </c>
      <c r="J61" s="359" t="s">
        <v>63</v>
      </c>
      <c r="K61" s="319" t="str">
        <f>IF(無償化名簿!B34=0,"",VLOOKUP(A61,無償化名簿!$A$17:$R$66,14))</f>
        <v/>
      </c>
      <c r="L61" s="362" t="s">
        <v>101</v>
      </c>
      <c r="M61" s="325" t="str">
        <f>IF(無償化名簿!L34=0,"ー",無償化名簿!L34)</f>
        <v>ー</v>
      </c>
      <c r="N61" s="328" t="str">
        <f>IF(AND($E$1="一時預かり事業",E61="月額契約"),"",IF(AND($E$1="一時預かり事業",E61="日額契約"),"日",IF(AND($E$1="一時預かり事業",E61="時間契約"),"時間",IF(AND($E$1="認可外保育施設",無償化名簿!L34&gt;=1),"日",IF(AND($E$1="病児保育事業",E61="月額契約"),"",IF(AND($E$1="病児保育事業",E61="日額契約"),"日",IF(AND($E$1="病児保育事業",E61="時間契約"),"時間",IF(AND($E$1="子育て援助活動支援事業",E61="月額契約"),"",IF(AND($E$1="子育て援助活動支援事業",E61="日額契約"),"日",IF(AND($E$1="子育て援助活動支援事業",E61="時間契約"),"時間",""))))))))))</f>
        <v/>
      </c>
      <c r="O61" s="331" t="str">
        <f>IF(無償化名簿!B34=0,"",VLOOKUP(A61,無償化名簿!$A$17:$R$66,15))</f>
        <v/>
      </c>
      <c r="P61" s="334" t="str">
        <f>IF(無償化名簿!B34=0,"",VLOOKUP(A61,無償化名簿!$A$17:$R$66,8))</f>
        <v/>
      </c>
      <c r="Q61" s="337" t="str">
        <f>IF(無償化名簿!B34=0,"",VLOOKUP(A61,無償化名簿!$A$17:$R$66,16))</f>
        <v/>
      </c>
      <c r="R61" s="339" t="str">
        <f>IF(無償化名簿!B34=0,"",VLOOKUP(A61,無償化名簿!$A$17:$R$66,10))</f>
        <v/>
      </c>
      <c r="S61" s="339" t="str">
        <f>IF(無償化名簿!B34=0,"",VLOOKUP(A61,無償化名簿!$A$17:$R$66,11))</f>
        <v/>
      </c>
      <c r="T61" s="308" t="str">
        <f>IF(無償化名簿!C34=0,"",VLOOKUP(A61,無償化名簿!$A$17:$R$66,18))</f>
        <v/>
      </c>
      <c r="U61" s="311" t="str">
        <f t="shared" ref="U61" si="111">IFERROR(IF(B62=0,"",IF((Q61+R61-S61)&lt;=T61,"0",IF((Q61+R61-S61)&gt;T61,((Q61+R61-S61)-T61)))),"")</f>
        <v/>
      </c>
      <c r="V61" s="314" t="str">
        <f>IF(無償化名簿!B34=0,"",IF(D61="第2号",W61,IF(D61="第3号",X61)))</f>
        <v/>
      </c>
      <c r="W61" s="306" t="e">
        <f t="shared" ref="W61" si="112">IF(AND(D61="第2号",Q61+R61-S61&gt;T61),T61,Q61+R61-S61)</f>
        <v>#VALUE!</v>
      </c>
      <c r="X61" s="306" t="e">
        <f t="shared" ref="X61" si="113">IF(AND(D61="第3号",Q61+R61-S61&gt;T61),T61,Q61+R61-S61)</f>
        <v>#VALUE!</v>
      </c>
      <c r="Y61" s="307" t="e">
        <f t="shared" ref="Y61" si="114">IF(AND(Z61=3,AB61="〇"),"第3号",IF(Z61=3,"第2号",IF(Z61=4,"第2号",IF(Z61=5,"第2号",IF(Z61=6,"第2号",IF(Z61&gt;=7,"エラー","第3号"))))))</f>
        <v>#VALUE!</v>
      </c>
      <c r="Z61" s="307" t="e">
        <f t="shared" ref="Z61" si="115">DATEDIF(C61,DATE($AA$6,4,1),"Y")</f>
        <v>#VALUE!</v>
      </c>
      <c r="AA61" s="307" t="str">
        <f t="shared" ref="AA61" si="116">IFERROR(Y61,"第3号")</f>
        <v>第3号</v>
      </c>
      <c r="AB61" s="305" t="str">
        <f>IF(無償化名簿!$B$7=1,"〇",IF(無償化名簿!$B$7=2,"〇",IF(無償化名簿!$B$7=3,"〇","×")))</f>
        <v>×</v>
      </c>
    </row>
    <row r="62" spans="1:28" ht="15.95" customHeight="1">
      <c r="A62" s="343"/>
      <c r="B62" s="317" t="str">
        <f>IF(無償化名簿!B34=0,"",VLOOKUP(A61,無償化名簿!$A$17:$R$66,2))</f>
        <v/>
      </c>
      <c r="C62" s="346"/>
      <c r="D62" s="343"/>
      <c r="E62" s="349"/>
      <c r="F62" s="352"/>
      <c r="G62" s="354"/>
      <c r="H62" s="357"/>
      <c r="I62" s="323"/>
      <c r="J62" s="360"/>
      <c r="K62" s="320"/>
      <c r="L62" s="363"/>
      <c r="M62" s="326"/>
      <c r="N62" s="329"/>
      <c r="O62" s="332"/>
      <c r="P62" s="335"/>
      <c r="Q62" s="338"/>
      <c r="R62" s="340"/>
      <c r="S62" s="340"/>
      <c r="T62" s="309"/>
      <c r="U62" s="312"/>
      <c r="V62" s="315"/>
      <c r="W62" s="306"/>
      <c r="X62" s="306"/>
      <c r="Y62" s="307"/>
      <c r="Z62" s="307"/>
      <c r="AA62" s="307"/>
      <c r="AB62" s="305"/>
    </row>
    <row r="63" spans="1:28" ht="15.95" customHeight="1" thickBot="1">
      <c r="A63" s="344"/>
      <c r="B63" s="318"/>
      <c r="C63" s="347"/>
      <c r="D63" s="344"/>
      <c r="E63" s="350"/>
      <c r="F63" s="162" t="str">
        <f>IF(AND(E$1="認可外保育施設",E61="日額契約"),"月額換算額",IF(AND(E$1="認可外保育施設",E61="時間契約"),"月額換算額",""))</f>
        <v/>
      </c>
      <c r="G63" s="355"/>
      <c r="H63" s="358"/>
      <c r="I63" s="324"/>
      <c r="J63" s="361"/>
      <c r="K63" s="321"/>
      <c r="L63" s="364"/>
      <c r="M63" s="327"/>
      <c r="N63" s="330"/>
      <c r="O63" s="333"/>
      <c r="P63" s="336"/>
      <c r="Q63" s="146" t="str">
        <f>IF(OR(F61=Q61,Q61="算定不可",E61="日額契約",E61="時間契約"),"","月途中案分額")</f>
        <v/>
      </c>
      <c r="R63" s="341"/>
      <c r="S63" s="341"/>
      <c r="T63" s="310"/>
      <c r="U63" s="313"/>
      <c r="V63" s="316"/>
      <c r="W63" s="306"/>
      <c r="X63" s="306"/>
      <c r="Y63" s="307"/>
      <c r="Z63" s="307"/>
      <c r="AA63" s="307"/>
      <c r="AB63" s="305"/>
    </row>
    <row r="64" spans="1:28" ht="15.95" customHeight="1">
      <c r="A64" s="342">
        <v>19</v>
      </c>
      <c r="B64" s="67" t="str">
        <f>IF(無償化名簿!B35=0, "",VLOOKUP(A64,無償化名簿!$A$17:$R$66,4))</f>
        <v/>
      </c>
      <c r="C64" s="345" t="str">
        <f>IF(無償化名簿!B35=0,"",VLOOKUP(A64,無償化名簿!$A$17:$R$66,3))</f>
        <v/>
      </c>
      <c r="D64" s="342" t="str">
        <f t="shared" ref="D64" si="117">IF(C64="","",AA64)</f>
        <v/>
      </c>
      <c r="E64" s="348" t="str">
        <f>IF(無償化名簿!B35=0,"",VLOOKUP(A64,無償化名簿!$A$17:$R$66,6))</f>
        <v/>
      </c>
      <c r="F64" s="351" t="str">
        <f>IF(無償化名簿!B35=0,"",VLOOKUP(A64,無償化名簿!$A$17:$R$66,7))</f>
        <v/>
      </c>
      <c r="G64" s="353" t="s">
        <v>5</v>
      </c>
      <c r="H64" s="356" t="str">
        <f>IF(無償化名簿!B35=0,"",VLOOKUP(A64,無償化名簿!$A$17:$R$66,13))</f>
        <v/>
      </c>
      <c r="I64" s="322" t="s">
        <v>101</v>
      </c>
      <c r="J64" s="359" t="s">
        <v>63</v>
      </c>
      <c r="K64" s="319" t="str">
        <f>IF(無償化名簿!B35=0,"",VLOOKUP(A64,無償化名簿!$A$17:$R$66,14))</f>
        <v/>
      </c>
      <c r="L64" s="362" t="s">
        <v>101</v>
      </c>
      <c r="M64" s="325" t="str">
        <f>IF(無償化名簿!L35=0,"ー",無償化名簿!L35)</f>
        <v>ー</v>
      </c>
      <c r="N64" s="328" t="str">
        <f>IF(AND($E$1="一時預かり事業",E64="月額契約"),"",IF(AND($E$1="一時預かり事業",E64="日額契約"),"日",IF(AND($E$1="一時預かり事業",E64="時間契約"),"時間",IF(AND($E$1="認可外保育施設",無償化名簿!L35&gt;=1),"日",IF(AND($E$1="病児保育事業",E64="月額契約"),"",IF(AND($E$1="病児保育事業",E64="日額契約"),"日",IF(AND($E$1="病児保育事業",E64="時間契約"),"時間",IF(AND($E$1="子育て援助活動支援事業",E64="月額契約"),"",IF(AND($E$1="子育て援助活動支援事業",E64="日額契約"),"日",IF(AND($E$1="子育て援助活動支援事業",E64="時間契約"),"時間",""))))))))))</f>
        <v/>
      </c>
      <c r="O64" s="331" t="str">
        <f>IF(無償化名簿!B35=0,"",VLOOKUP(A64,無償化名簿!$A$17:$R$66,15))</f>
        <v/>
      </c>
      <c r="P64" s="334" t="str">
        <f>IF(無償化名簿!B35=0,"",VLOOKUP(A64,無償化名簿!$A$17:$R$66,8))</f>
        <v/>
      </c>
      <c r="Q64" s="337" t="str">
        <f>IF(無償化名簿!B35=0,"",VLOOKUP(A64,無償化名簿!$A$17:$R$66,16))</f>
        <v/>
      </c>
      <c r="R64" s="339" t="str">
        <f>IF(無償化名簿!B35=0,"",VLOOKUP(A64,無償化名簿!$A$17:$R$66,10))</f>
        <v/>
      </c>
      <c r="S64" s="339" t="str">
        <f>IF(無償化名簿!B35=0,"",VLOOKUP(A64,無償化名簿!$A$17:$R$66,11))</f>
        <v/>
      </c>
      <c r="T64" s="308" t="str">
        <f>IF(無償化名簿!C35=0,"",VLOOKUP(A64,無償化名簿!$A$17:$R$66,18))</f>
        <v/>
      </c>
      <c r="U64" s="311" t="str">
        <f t="shared" ref="U64" si="118">IFERROR(IF(B65=0,"",IF((Q64+R64-S64)&lt;=T64,"0",IF((Q64+R64-S64)&gt;T64,((Q64+R64-S64)-T64)))),"")</f>
        <v/>
      </c>
      <c r="V64" s="314" t="str">
        <f>IF(無償化名簿!B35=0,"",IF(D64="第2号",W64,IF(D64="第3号",X64)))</f>
        <v/>
      </c>
      <c r="W64" s="306" t="e">
        <f t="shared" ref="W64" si="119">IF(AND(D64="第2号",Q64+R64-S64&gt;T64),T64,Q64+R64-S64)</f>
        <v>#VALUE!</v>
      </c>
      <c r="X64" s="306" t="e">
        <f t="shared" ref="X64" si="120">IF(AND(D64="第3号",Q64+R64-S64&gt;T64),T64,Q64+R64-S64)</f>
        <v>#VALUE!</v>
      </c>
      <c r="Y64" s="307" t="e">
        <f t="shared" ref="Y64" si="121">IF(AND(Z64=3,AB64="〇"),"第3号",IF(Z64=3,"第2号",IF(Z64=4,"第2号",IF(Z64=5,"第2号",IF(Z64=6,"第2号",IF(Z64&gt;=7,"エラー","第3号"))))))</f>
        <v>#VALUE!</v>
      </c>
      <c r="Z64" s="307" t="e">
        <f t="shared" ref="Z64" si="122">DATEDIF(C64,DATE($AA$6,4,1),"Y")</f>
        <v>#VALUE!</v>
      </c>
      <c r="AA64" s="307" t="str">
        <f t="shared" ref="AA64" si="123">IFERROR(Y64,"第3号")</f>
        <v>第3号</v>
      </c>
      <c r="AB64" s="305" t="str">
        <f>IF(無償化名簿!$B$7=1,"〇",IF(無償化名簿!$B$7=2,"〇",IF(無償化名簿!$B$7=3,"〇","×")))</f>
        <v>×</v>
      </c>
    </row>
    <row r="65" spans="1:28" ht="15.95" customHeight="1">
      <c r="A65" s="343"/>
      <c r="B65" s="317" t="str">
        <f>IF(無償化名簿!B35=0,"",VLOOKUP(A64,無償化名簿!$A$17:$R$66,2))</f>
        <v/>
      </c>
      <c r="C65" s="346"/>
      <c r="D65" s="343"/>
      <c r="E65" s="349"/>
      <c r="F65" s="352"/>
      <c r="G65" s="354"/>
      <c r="H65" s="357"/>
      <c r="I65" s="323"/>
      <c r="J65" s="360"/>
      <c r="K65" s="320"/>
      <c r="L65" s="363"/>
      <c r="M65" s="326"/>
      <c r="N65" s="329"/>
      <c r="O65" s="332"/>
      <c r="P65" s="335"/>
      <c r="Q65" s="338"/>
      <c r="R65" s="340"/>
      <c r="S65" s="340"/>
      <c r="T65" s="309"/>
      <c r="U65" s="312"/>
      <c r="V65" s="315"/>
      <c r="W65" s="306"/>
      <c r="X65" s="306"/>
      <c r="Y65" s="307"/>
      <c r="Z65" s="307"/>
      <c r="AA65" s="307"/>
      <c r="AB65" s="305"/>
    </row>
    <row r="66" spans="1:28" ht="15.95" customHeight="1" thickBot="1">
      <c r="A66" s="344"/>
      <c r="B66" s="318"/>
      <c r="C66" s="347"/>
      <c r="D66" s="344"/>
      <c r="E66" s="350"/>
      <c r="F66" s="162" t="str">
        <f>IF(AND(E$1="認可外保育施設",E64="日額契約"),"月額換算額",IF(AND(E$1="認可外保育施設",E64="時間契約"),"月額換算額",""))</f>
        <v/>
      </c>
      <c r="G66" s="355"/>
      <c r="H66" s="358"/>
      <c r="I66" s="324"/>
      <c r="J66" s="361"/>
      <c r="K66" s="321"/>
      <c r="L66" s="364"/>
      <c r="M66" s="327"/>
      <c r="N66" s="330"/>
      <c r="O66" s="333"/>
      <c r="P66" s="336"/>
      <c r="Q66" s="146" t="str">
        <f>IF(OR(F64=Q64,Q64="算定不可",E64="日額契約",E64="時間契約"),"","月途中案分額")</f>
        <v/>
      </c>
      <c r="R66" s="341"/>
      <c r="S66" s="341"/>
      <c r="T66" s="310"/>
      <c r="U66" s="313"/>
      <c r="V66" s="316"/>
      <c r="W66" s="306"/>
      <c r="X66" s="306"/>
      <c r="Y66" s="307"/>
      <c r="Z66" s="307"/>
      <c r="AA66" s="307"/>
      <c r="AB66" s="305"/>
    </row>
    <row r="67" spans="1:28" ht="15.95" customHeight="1">
      <c r="A67" s="342">
        <v>20</v>
      </c>
      <c r="B67" s="67" t="str">
        <f>IF(無償化名簿!B36=0, "",VLOOKUP(A67,無償化名簿!$A$17:$R$66,4))</f>
        <v/>
      </c>
      <c r="C67" s="345" t="str">
        <f>IF(無償化名簿!B36=0,"",VLOOKUP(A67,無償化名簿!$A$17:$R$66,3))</f>
        <v/>
      </c>
      <c r="D67" s="342" t="str">
        <f t="shared" ref="D67" si="124">IF(C67="","",AA67)</f>
        <v/>
      </c>
      <c r="E67" s="348" t="str">
        <f>IF(無償化名簿!B36=0,"",VLOOKUP(A67,無償化名簿!$A$17:$R$66,6))</f>
        <v/>
      </c>
      <c r="F67" s="351" t="str">
        <f>IF(無償化名簿!B36=0,"",VLOOKUP(A67,無償化名簿!$A$17:$R$66,7))</f>
        <v/>
      </c>
      <c r="G67" s="353" t="s">
        <v>5</v>
      </c>
      <c r="H67" s="356" t="str">
        <f>IF(無償化名簿!B36=0,"",VLOOKUP(A67,無償化名簿!$A$17:$R$66,13))</f>
        <v/>
      </c>
      <c r="I67" s="322" t="s">
        <v>101</v>
      </c>
      <c r="J67" s="359" t="s">
        <v>63</v>
      </c>
      <c r="K67" s="319" t="str">
        <f>IF(無償化名簿!B36=0,"",VLOOKUP(A67,無償化名簿!$A$17:$R$66,14))</f>
        <v/>
      </c>
      <c r="L67" s="362" t="s">
        <v>101</v>
      </c>
      <c r="M67" s="325" t="str">
        <f>IF(無償化名簿!L36=0,"ー",無償化名簿!L36)</f>
        <v>ー</v>
      </c>
      <c r="N67" s="328" t="str">
        <f>IF(AND($E$1="一時預かり事業",E67="月額契約"),"",IF(AND($E$1="一時預かり事業",E67="日額契約"),"日",IF(AND($E$1="一時預かり事業",E67="時間契約"),"時間",IF(AND($E$1="認可外保育施設",無償化名簿!L36&gt;=1),"日",IF(AND($E$1="病児保育事業",E67="月額契約"),"",IF(AND($E$1="病児保育事業",E67="日額契約"),"日",IF(AND($E$1="病児保育事業",E67="時間契約"),"時間",IF(AND($E$1="子育て援助活動支援事業",E67="月額契約"),"",IF(AND($E$1="子育て援助活動支援事業",E67="日額契約"),"日",IF(AND($E$1="子育て援助活動支援事業",E67="時間契約"),"時間",""))))))))))</f>
        <v/>
      </c>
      <c r="O67" s="331" t="str">
        <f>IF(無償化名簿!B36=0,"",VLOOKUP(A67,無償化名簿!$A$17:$R$66,15))</f>
        <v/>
      </c>
      <c r="P67" s="334" t="str">
        <f>IF(無償化名簿!B36=0,"",VLOOKUP(A67,無償化名簿!$A$17:$R$66,8))</f>
        <v/>
      </c>
      <c r="Q67" s="337" t="str">
        <f>IF(無償化名簿!B36=0,"",VLOOKUP(A67,無償化名簿!$A$17:$R$66,16))</f>
        <v/>
      </c>
      <c r="R67" s="339" t="str">
        <f>IF(無償化名簿!B36=0,"",VLOOKUP(A67,無償化名簿!$A$17:$R$66,10))</f>
        <v/>
      </c>
      <c r="S67" s="339" t="str">
        <f>IF(無償化名簿!B36=0,"",VLOOKUP(A67,無償化名簿!$A$17:$R$66,11))</f>
        <v/>
      </c>
      <c r="T67" s="308" t="str">
        <f>IF(無償化名簿!C36=0,"",VLOOKUP(A67,無償化名簿!$A$17:$R$66,18))</f>
        <v/>
      </c>
      <c r="U67" s="311" t="str">
        <f t="shared" ref="U67" si="125">IFERROR(IF(B68=0,"",IF((Q67+R67-S67)&lt;=T67,"0",IF((Q67+R67-S67)&gt;T67,((Q67+R67-S67)-T67)))),"")</f>
        <v/>
      </c>
      <c r="V67" s="314" t="str">
        <f>IF(無償化名簿!B36=0,"",IF(D67="第2号",W67,IF(D67="第3号",X67)))</f>
        <v/>
      </c>
      <c r="W67" s="306" t="e">
        <f t="shared" ref="W67" si="126">IF(AND(D67="第2号",Q67+R67-S67&gt;T67),T67,Q67+R67-S67)</f>
        <v>#VALUE!</v>
      </c>
      <c r="X67" s="306" t="e">
        <f t="shared" ref="X67" si="127">IF(AND(D67="第3号",Q67+R67-S67&gt;T67),T67,Q67+R67-S67)</f>
        <v>#VALUE!</v>
      </c>
      <c r="Y67" s="307" t="e">
        <f t="shared" ref="Y67" si="128">IF(AND(Z67=3,AB67="〇"),"第3号",IF(Z67=3,"第2号",IF(Z67=4,"第2号",IF(Z67=5,"第2号",IF(Z67=6,"第2号",IF(Z67&gt;=7,"エラー","第3号"))))))</f>
        <v>#VALUE!</v>
      </c>
      <c r="Z67" s="307" t="e">
        <f t="shared" ref="Z67" si="129">DATEDIF(C67,DATE($AA$6,4,1),"Y")</f>
        <v>#VALUE!</v>
      </c>
      <c r="AA67" s="307" t="str">
        <f t="shared" ref="AA67" si="130">IFERROR(Y67,"第3号")</f>
        <v>第3号</v>
      </c>
      <c r="AB67" s="305" t="str">
        <f>IF(無償化名簿!$B$7=1,"〇",IF(無償化名簿!$B$7=2,"〇",IF(無償化名簿!$B$7=3,"〇","×")))</f>
        <v>×</v>
      </c>
    </row>
    <row r="68" spans="1:28" ht="15.95" customHeight="1">
      <c r="A68" s="343"/>
      <c r="B68" s="317" t="str">
        <f>IF(無償化名簿!B36=0,"",VLOOKUP(A67,無償化名簿!$A$17:$R$66,2))</f>
        <v/>
      </c>
      <c r="C68" s="346"/>
      <c r="D68" s="343"/>
      <c r="E68" s="349"/>
      <c r="F68" s="352"/>
      <c r="G68" s="354"/>
      <c r="H68" s="357"/>
      <c r="I68" s="323"/>
      <c r="J68" s="360"/>
      <c r="K68" s="320"/>
      <c r="L68" s="363"/>
      <c r="M68" s="326"/>
      <c r="N68" s="329"/>
      <c r="O68" s="332"/>
      <c r="P68" s="335"/>
      <c r="Q68" s="338"/>
      <c r="R68" s="340"/>
      <c r="S68" s="340"/>
      <c r="T68" s="309"/>
      <c r="U68" s="312"/>
      <c r="V68" s="315"/>
      <c r="W68" s="306"/>
      <c r="X68" s="306"/>
      <c r="Y68" s="307"/>
      <c r="Z68" s="307"/>
      <c r="AA68" s="307"/>
      <c r="AB68" s="305"/>
    </row>
    <row r="69" spans="1:28" ht="15.95" customHeight="1" thickBot="1">
      <c r="A69" s="344"/>
      <c r="B69" s="318"/>
      <c r="C69" s="347"/>
      <c r="D69" s="344"/>
      <c r="E69" s="350"/>
      <c r="F69" s="162" t="str">
        <f>IF(AND(E$1="認可外保育施設",E67="日額契約"),"月額換算額",IF(AND(E$1="認可外保育施設",E67="時間契約"),"月額換算額",""))</f>
        <v/>
      </c>
      <c r="G69" s="355"/>
      <c r="H69" s="358"/>
      <c r="I69" s="324"/>
      <c r="J69" s="361"/>
      <c r="K69" s="321"/>
      <c r="L69" s="364"/>
      <c r="M69" s="327"/>
      <c r="N69" s="330"/>
      <c r="O69" s="333"/>
      <c r="P69" s="336"/>
      <c r="Q69" s="146" t="str">
        <f>IF(OR(F67=Q67,Q67="算定不可",E67="日額契約",E67="時間契約"),"","月途中案分額")</f>
        <v/>
      </c>
      <c r="R69" s="341"/>
      <c r="S69" s="341"/>
      <c r="T69" s="310"/>
      <c r="U69" s="313"/>
      <c r="V69" s="316"/>
      <c r="W69" s="306"/>
      <c r="X69" s="306"/>
      <c r="Y69" s="307"/>
      <c r="Z69" s="307"/>
      <c r="AA69" s="307"/>
      <c r="AB69" s="305"/>
    </row>
    <row r="70" spans="1:28" ht="15.95" customHeight="1">
      <c r="A70" s="342">
        <v>21</v>
      </c>
      <c r="B70" s="67" t="str">
        <f>IF(無償化名簿!B37=0, "",VLOOKUP(A70,無償化名簿!$A$17:$R$66,4))</f>
        <v/>
      </c>
      <c r="C70" s="345" t="str">
        <f>IF(無償化名簿!B37=0,"",VLOOKUP(A70,無償化名簿!$A$17:$R$66,3))</f>
        <v/>
      </c>
      <c r="D70" s="342" t="str">
        <f t="shared" ref="D70" si="131">IF(C70="","",AA70)</f>
        <v/>
      </c>
      <c r="E70" s="348" t="str">
        <f>IF(無償化名簿!B37=0,"",VLOOKUP(A70,無償化名簿!$A$17:$R$66,6))</f>
        <v/>
      </c>
      <c r="F70" s="351" t="str">
        <f>IF(無償化名簿!B37=0,"",VLOOKUP(A70,無償化名簿!$A$17:$R$66,7))</f>
        <v/>
      </c>
      <c r="G70" s="353" t="s">
        <v>5</v>
      </c>
      <c r="H70" s="356" t="str">
        <f>IF(無償化名簿!B37=0,"",VLOOKUP(A70,無償化名簿!$A$17:$R$66,13))</f>
        <v/>
      </c>
      <c r="I70" s="322" t="s">
        <v>101</v>
      </c>
      <c r="J70" s="359" t="s">
        <v>63</v>
      </c>
      <c r="K70" s="319" t="str">
        <f>IF(無償化名簿!B37=0,"",VLOOKUP(A70,無償化名簿!$A$17:$R$66,14))</f>
        <v/>
      </c>
      <c r="L70" s="362" t="s">
        <v>101</v>
      </c>
      <c r="M70" s="325" t="str">
        <f>IF(無償化名簿!L37=0,"ー",無償化名簿!L37)</f>
        <v>ー</v>
      </c>
      <c r="N70" s="328" t="str">
        <f>IF(AND($E$1="一時預かり事業",E70="月額契約"),"",IF(AND($E$1="一時預かり事業",E70="日額契約"),"日",IF(AND($E$1="一時預かり事業",E70="時間契約"),"時間",IF(AND($E$1="認可外保育施設",無償化名簿!L37&gt;=1),"日",IF(AND($E$1="病児保育事業",E70="月額契約"),"",IF(AND($E$1="病児保育事業",E70="日額契約"),"日",IF(AND($E$1="病児保育事業",E70="時間契約"),"時間",IF(AND($E$1="子育て援助活動支援事業",E70="月額契約"),"",IF(AND($E$1="子育て援助活動支援事業",E70="日額契約"),"日",IF(AND($E$1="子育て援助活動支援事業",E70="時間契約"),"時間",""))))))))))</f>
        <v/>
      </c>
      <c r="O70" s="331" t="str">
        <f>IF(無償化名簿!B37=0,"",VLOOKUP(A70,無償化名簿!$A$17:$R$66,15))</f>
        <v/>
      </c>
      <c r="P70" s="334" t="str">
        <f>IF(無償化名簿!B37=0,"",VLOOKUP(A70,無償化名簿!$A$17:$R$66,8))</f>
        <v/>
      </c>
      <c r="Q70" s="337" t="str">
        <f>IF(無償化名簿!B37=0,"",VLOOKUP(A70,無償化名簿!$A$17:$R$66,16))</f>
        <v/>
      </c>
      <c r="R70" s="339" t="str">
        <f>IF(無償化名簿!B37=0,"",VLOOKUP(A70,無償化名簿!$A$17:$R$66,10))</f>
        <v/>
      </c>
      <c r="S70" s="339" t="str">
        <f>IF(無償化名簿!B37=0,"",VLOOKUP(A70,無償化名簿!$A$17:$R$66,11))</f>
        <v/>
      </c>
      <c r="T70" s="308" t="str">
        <f>IF(無償化名簿!C37=0,"",VLOOKUP(A70,無償化名簿!$A$17:$R$66,18))</f>
        <v/>
      </c>
      <c r="U70" s="311" t="str">
        <f t="shared" ref="U70" si="132">IFERROR(IF(B71=0,"",IF((Q70+R70-S70)&lt;=T70,"0",IF((Q70+R70-S70)&gt;T70,((Q70+R70-S70)-T70)))),"")</f>
        <v/>
      </c>
      <c r="V70" s="314" t="str">
        <f>IF(無償化名簿!B37=0,"",IF(D70="第2号",W70,IF(D70="第3号",X70)))</f>
        <v/>
      </c>
      <c r="W70" s="306" t="e">
        <f t="shared" ref="W70" si="133">IF(AND(D70="第2号",Q70+R70-S70&gt;T70),T70,Q70+R70-S70)</f>
        <v>#VALUE!</v>
      </c>
      <c r="X70" s="306" t="e">
        <f t="shared" ref="X70" si="134">IF(AND(D70="第3号",Q70+R70-S70&gt;T70),T70,Q70+R70-S70)</f>
        <v>#VALUE!</v>
      </c>
      <c r="Y70" s="307" t="e">
        <f t="shared" ref="Y70" si="135">IF(AND(Z70=3,AB70="〇"),"第3号",IF(Z70=3,"第2号",IF(Z70=4,"第2号",IF(Z70=5,"第2号",IF(Z70=6,"第2号",IF(Z70&gt;=7,"エラー","第3号"))))))</f>
        <v>#VALUE!</v>
      </c>
      <c r="Z70" s="307" t="e">
        <f t="shared" ref="Z70" si="136">DATEDIF(C70,DATE($AA$6,4,1),"Y")</f>
        <v>#VALUE!</v>
      </c>
      <c r="AA70" s="307" t="str">
        <f t="shared" ref="AA70" si="137">IFERROR(Y70,"第3号")</f>
        <v>第3号</v>
      </c>
      <c r="AB70" s="305" t="str">
        <f>IF(無償化名簿!$B$7=1,"〇",IF(無償化名簿!$B$7=2,"〇",IF(無償化名簿!$B$7=3,"〇","×")))</f>
        <v>×</v>
      </c>
    </row>
    <row r="71" spans="1:28" ht="15.95" customHeight="1">
      <c r="A71" s="343"/>
      <c r="B71" s="317" t="str">
        <f>IF(無償化名簿!B37=0,"",VLOOKUP(A70,無償化名簿!$A$17:$R$66,2))</f>
        <v/>
      </c>
      <c r="C71" s="346"/>
      <c r="D71" s="343"/>
      <c r="E71" s="349"/>
      <c r="F71" s="352"/>
      <c r="G71" s="354"/>
      <c r="H71" s="357"/>
      <c r="I71" s="323"/>
      <c r="J71" s="360"/>
      <c r="K71" s="320"/>
      <c r="L71" s="363"/>
      <c r="M71" s="326"/>
      <c r="N71" s="329"/>
      <c r="O71" s="332"/>
      <c r="P71" s="335"/>
      <c r="Q71" s="338"/>
      <c r="R71" s="340"/>
      <c r="S71" s="340"/>
      <c r="T71" s="309"/>
      <c r="U71" s="312"/>
      <c r="V71" s="315"/>
      <c r="W71" s="306"/>
      <c r="X71" s="306"/>
      <c r="Y71" s="307"/>
      <c r="Z71" s="307"/>
      <c r="AA71" s="307"/>
      <c r="AB71" s="305"/>
    </row>
    <row r="72" spans="1:28" ht="15.95" customHeight="1" thickBot="1">
      <c r="A72" s="344"/>
      <c r="B72" s="318"/>
      <c r="C72" s="347"/>
      <c r="D72" s="344"/>
      <c r="E72" s="350"/>
      <c r="F72" s="162" t="str">
        <f>IF(AND(E$1="認可外保育施設",E70="日額契約"),"月額換算額",IF(AND(E$1="認可外保育施設",E70="時間契約"),"月額換算額",""))</f>
        <v/>
      </c>
      <c r="G72" s="355"/>
      <c r="H72" s="358"/>
      <c r="I72" s="324"/>
      <c r="J72" s="361"/>
      <c r="K72" s="321"/>
      <c r="L72" s="364"/>
      <c r="M72" s="327"/>
      <c r="N72" s="330"/>
      <c r="O72" s="333"/>
      <c r="P72" s="336"/>
      <c r="Q72" s="146" t="str">
        <f>IF(OR(F70=Q70,Q70="算定不可",E70="日額契約",E70="時間契約"),"","月途中案分額")</f>
        <v/>
      </c>
      <c r="R72" s="341"/>
      <c r="S72" s="341"/>
      <c r="T72" s="310"/>
      <c r="U72" s="313"/>
      <c r="V72" s="316"/>
      <c r="W72" s="306"/>
      <c r="X72" s="306"/>
      <c r="Y72" s="307"/>
      <c r="Z72" s="307"/>
      <c r="AA72" s="307"/>
      <c r="AB72" s="305"/>
    </row>
    <row r="73" spans="1:28" ht="15.95" customHeight="1">
      <c r="A73" s="342">
        <v>22</v>
      </c>
      <c r="B73" s="67" t="str">
        <f>IF(無償化名簿!B38=0, "",VLOOKUP(A73,無償化名簿!$A$17:$R$66,4))</f>
        <v/>
      </c>
      <c r="C73" s="345" t="str">
        <f>IF(無償化名簿!B38=0,"",VLOOKUP(A73,無償化名簿!$A$17:$R$66,3))</f>
        <v/>
      </c>
      <c r="D73" s="342" t="str">
        <f t="shared" ref="D73" si="138">IF(C73="","",AA73)</f>
        <v/>
      </c>
      <c r="E73" s="348" t="str">
        <f>IF(無償化名簿!B38=0,"",VLOOKUP(A73,無償化名簿!$A$17:$R$66,6))</f>
        <v/>
      </c>
      <c r="F73" s="351" t="str">
        <f>IF(無償化名簿!B38=0,"",VLOOKUP(A73,無償化名簿!$A$17:$R$66,7))</f>
        <v/>
      </c>
      <c r="G73" s="353" t="s">
        <v>5</v>
      </c>
      <c r="H73" s="356" t="str">
        <f>IF(無償化名簿!B38=0,"",VLOOKUP(A73,無償化名簿!$A$17:$R$66,13))</f>
        <v/>
      </c>
      <c r="I73" s="322" t="s">
        <v>101</v>
      </c>
      <c r="J73" s="359" t="s">
        <v>63</v>
      </c>
      <c r="K73" s="319" t="str">
        <f>IF(無償化名簿!B38=0,"",VLOOKUP(A73,無償化名簿!$A$17:$R$66,14))</f>
        <v/>
      </c>
      <c r="L73" s="362" t="s">
        <v>101</v>
      </c>
      <c r="M73" s="325" t="str">
        <f>IF(無償化名簿!L38=0,"ー",無償化名簿!L38)</f>
        <v>ー</v>
      </c>
      <c r="N73" s="328" t="str">
        <f>IF(AND($E$1="一時預かり事業",E73="月額契約"),"",IF(AND($E$1="一時預かり事業",E73="日額契約"),"日",IF(AND($E$1="一時預かり事業",E73="時間契約"),"時間",IF(AND($E$1="認可外保育施設",無償化名簿!L38&gt;=1),"日",IF(AND($E$1="病児保育事業",E73="月額契約"),"",IF(AND($E$1="病児保育事業",E73="日額契約"),"日",IF(AND($E$1="病児保育事業",E73="時間契約"),"時間",IF(AND($E$1="子育て援助活動支援事業",E73="月額契約"),"",IF(AND($E$1="子育て援助活動支援事業",E73="日額契約"),"日",IF(AND($E$1="子育て援助活動支援事業",E73="時間契約"),"時間",""))))))))))</f>
        <v/>
      </c>
      <c r="O73" s="331" t="str">
        <f>IF(無償化名簿!B38=0,"",VLOOKUP(A73,無償化名簿!$A$17:$R$66,15))</f>
        <v/>
      </c>
      <c r="P73" s="334" t="str">
        <f>IF(無償化名簿!B38=0,"",VLOOKUP(A73,無償化名簿!$A$17:$R$66,8))</f>
        <v/>
      </c>
      <c r="Q73" s="337" t="str">
        <f>IF(無償化名簿!B38=0,"",VLOOKUP(A73,無償化名簿!$A$17:$R$66,16))</f>
        <v/>
      </c>
      <c r="R73" s="339" t="str">
        <f>IF(無償化名簿!B38=0,"",VLOOKUP(A73,無償化名簿!$A$17:$R$66,10))</f>
        <v/>
      </c>
      <c r="S73" s="339" t="str">
        <f>IF(無償化名簿!B38=0,"",VLOOKUP(A73,無償化名簿!$A$17:$R$66,11))</f>
        <v/>
      </c>
      <c r="T73" s="308" t="str">
        <f>IF(無償化名簿!C38=0,"",VLOOKUP(A73,無償化名簿!$A$17:$R$66,18))</f>
        <v/>
      </c>
      <c r="U73" s="311" t="str">
        <f t="shared" ref="U73" si="139">IFERROR(IF(B74=0,"",IF((Q73+R73-S73)&lt;=T73,"0",IF((Q73+R73-S73)&gt;T73,((Q73+R73-S73)-T73)))),"")</f>
        <v/>
      </c>
      <c r="V73" s="314" t="str">
        <f>IF(無償化名簿!B38=0,"",IF(D73="第2号",W73,IF(D73="第3号",X73)))</f>
        <v/>
      </c>
      <c r="W73" s="306" t="e">
        <f t="shared" ref="W73" si="140">IF(AND(D73="第2号",Q73+R73-S73&gt;T73),T73,Q73+R73-S73)</f>
        <v>#VALUE!</v>
      </c>
      <c r="X73" s="306" t="e">
        <f t="shared" ref="X73" si="141">IF(AND(D73="第3号",Q73+R73-S73&gt;T73),T73,Q73+R73-S73)</f>
        <v>#VALUE!</v>
      </c>
      <c r="Y73" s="307" t="e">
        <f t="shared" ref="Y73" si="142">IF(AND(Z73=3,AB73="〇"),"第3号",IF(Z73=3,"第2号",IF(Z73=4,"第2号",IF(Z73=5,"第2号",IF(Z73=6,"第2号",IF(Z73&gt;=7,"エラー","第3号"))))))</f>
        <v>#VALUE!</v>
      </c>
      <c r="Z73" s="307" t="e">
        <f t="shared" ref="Z73" si="143">DATEDIF(C73,DATE($AA$6,4,1),"Y")</f>
        <v>#VALUE!</v>
      </c>
      <c r="AA73" s="307" t="str">
        <f t="shared" ref="AA73" si="144">IFERROR(Y73,"第3号")</f>
        <v>第3号</v>
      </c>
      <c r="AB73" s="305" t="str">
        <f>IF(無償化名簿!$B$7=1,"〇",IF(無償化名簿!$B$7=2,"〇",IF(無償化名簿!$B$7=3,"〇","×")))</f>
        <v>×</v>
      </c>
    </row>
    <row r="74" spans="1:28" ht="15.95" customHeight="1">
      <c r="A74" s="343"/>
      <c r="B74" s="317" t="str">
        <f>IF(無償化名簿!B38=0,"",VLOOKUP(A73,無償化名簿!$A$17:$R$66,2))</f>
        <v/>
      </c>
      <c r="C74" s="346"/>
      <c r="D74" s="343"/>
      <c r="E74" s="349"/>
      <c r="F74" s="352"/>
      <c r="G74" s="354"/>
      <c r="H74" s="357"/>
      <c r="I74" s="323"/>
      <c r="J74" s="360"/>
      <c r="K74" s="320"/>
      <c r="L74" s="363"/>
      <c r="M74" s="326"/>
      <c r="N74" s="329"/>
      <c r="O74" s="332"/>
      <c r="P74" s="335"/>
      <c r="Q74" s="338"/>
      <c r="R74" s="340"/>
      <c r="S74" s="340"/>
      <c r="T74" s="309"/>
      <c r="U74" s="312"/>
      <c r="V74" s="315"/>
      <c r="W74" s="306"/>
      <c r="X74" s="306"/>
      <c r="Y74" s="307"/>
      <c r="Z74" s="307"/>
      <c r="AA74" s="307"/>
      <c r="AB74" s="305"/>
    </row>
    <row r="75" spans="1:28" ht="15.95" customHeight="1" thickBot="1">
      <c r="A75" s="344"/>
      <c r="B75" s="318"/>
      <c r="C75" s="347"/>
      <c r="D75" s="344"/>
      <c r="E75" s="350"/>
      <c r="F75" s="162" t="str">
        <f>IF(AND(E$1="認可外保育施設",E73="日額契約"),"月額換算額",IF(AND(E$1="認可外保育施設",E73="時間契約"),"月額換算額",""))</f>
        <v/>
      </c>
      <c r="G75" s="355"/>
      <c r="H75" s="358"/>
      <c r="I75" s="324"/>
      <c r="J75" s="361"/>
      <c r="K75" s="321"/>
      <c r="L75" s="364"/>
      <c r="M75" s="327"/>
      <c r="N75" s="330"/>
      <c r="O75" s="333"/>
      <c r="P75" s="336"/>
      <c r="Q75" s="146" t="str">
        <f>IF(OR(F73=Q73,Q73="算定不可",E73="日額契約",E73="時間契約"),"","月途中案分額")</f>
        <v/>
      </c>
      <c r="R75" s="341"/>
      <c r="S75" s="341"/>
      <c r="T75" s="310"/>
      <c r="U75" s="313"/>
      <c r="V75" s="316"/>
      <c r="W75" s="306"/>
      <c r="X75" s="306"/>
      <c r="Y75" s="307"/>
      <c r="Z75" s="307"/>
      <c r="AA75" s="307"/>
      <c r="AB75" s="305"/>
    </row>
    <row r="76" spans="1:28" ht="15.95" customHeight="1">
      <c r="A76" s="342">
        <v>23</v>
      </c>
      <c r="B76" s="67" t="str">
        <f>IF(無償化名簿!B39=0, "",VLOOKUP(A76,無償化名簿!$A$17:$R$66,4))</f>
        <v/>
      </c>
      <c r="C76" s="345" t="str">
        <f>IF(無償化名簿!B39=0,"",VLOOKUP(A76,無償化名簿!$A$17:$R$66,3))</f>
        <v/>
      </c>
      <c r="D76" s="342" t="str">
        <f t="shared" ref="D76" si="145">IF(C76="","",AA76)</f>
        <v/>
      </c>
      <c r="E76" s="348" t="str">
        <f>IF(無償化名簿!B39=0,"",VLOOKUP(A76,無償化名簿!$A$17:$R$66,6))</f>
        <v/>
      </c>
      <c r="F76" s="351" t="str">
        <f>IF(無償化名簿!B39=0,"",VLOOKUP(A76,無償化名簿!$A$17:$R$66,7))</f>
        <v/>
      </c>
      <c r="G76" s="353" t="s">
        <v>5</v>
      </c>
      <c r="H76" s="356" t="str">
        <f>IF(無償化名簿!B39=0,"",VLOOKUP(A76,無償化名簿!$A$17:$R$66,13))</f>
        <v/>
      </c>
      <c r="I76" s="322" t="s">
        <v>101</v>
      </c>
      <c r="J76" s="359" t="s">
        <v>63</v>
      </c>
      <c r="K76" s="319" t="str">
        <f>IF(無償化名簿!B39=0,"",VLOOKUP(A76,無償化名簿!$A$17:$R$66,14))</f>
        <v/>
      </c>
      <c r="L76" s="362" t="s">
        <v>101</v>
      </c>
      <c r="M76" s="325" t="str">
        <f>IF(無償化名簿!L39=0,"ー",無償化名簿!L39)</f>
        <v>ー</v>
      </c>
      <c r="N76" s="328" t="str">
        <f>IF(AND($E$1="一時預かり事業",E76="月額契約"),"",IF(AND($E$1="一時預かり事業",E76="日額契約"),"日",IF(AND($E$1="一時預かり事業",E76="時間契約"),"時間",IF(AND($E$1="認可外保育施設",無償化名簿!L39&gt;=1),"日",IF(AND($E$1="病児保育事業",E76="月額契約"),"",IF(AND($E$1="病児保育事業",E76="日額契約"),"日",IF(AND($E$1="病児保育事業",E76="時間契約"),"時間",IF(AND($E$1="子育て援助活動支援事業",E76="月額契約"),"",IF(AND($E$1="子育て援助活動支援事業",E76="日額契約"),"日",IF(AND($E$1="子育て援助活動支援事業",E76="時間契約"),"時間",""))))))))))</f>
        <v/>
      </c>
      <c r="O76" s="331" t="str">
        <f>IF(無償化名簿!B39=0,"",VLOOKUP(A76,無償化名簿!$A$17:$R$66,15))</f>
        <v/>
      </c>
      <c r="P76" s="334" t="str">
        <f>IF(無償化名簿!B39=0,"",VLOOKUP(A76,無償化名簿!$A$17:$R$66,8))</f>
        <v/>
      </c>
      <c r="Q76" s="337" t="str">
        <f>IF(無償化名簿!B39=0,"",VLOOKUP(A76,無償化名簿!$A$17:$R$66,16))</f>
        <v/>
      </c>
      <c r="R76" s="339" t="str">
        <f>IF(無償化名簿!B39=0,"",VLOOKUP(A76,無償化名簿!$A$17:$R$66,10))</f>
        <v/>
      </c>
      <c r="S76" s="339" t="str">
        <f>IF(無償化名簿!B39=0,"",VLOOKUP(A76,無償化名簿!$A$17:$R$66,11))</f>
        <v/>
      </c>
      <c r="T76" s="308" t="str">
        <f>IF(無償化名簿!C39=0,"",VLOOKUP(A76,無償化名簿!$A$17:$R$66,18))</f>
        <v/>
      </c>
      <c r="U76" s="311" t="str">
        <f t="shared" ref="U76" si="146">IFERROR(IF(B77=0,"",IF((Q76+R76-S76)&lt;=T76,"0",IF((Q76+R76-S76)&gt;T76,((Q76+R76-S76)-T76)))),"")</f>
        <v/>
      </c>
      <c r="V76" s="314" t="str">
        <f>IF(無償化名簿!B39=0,"",IF(D76="第2号",W76,IF(D76="第3号",X76)))</f>
        <v/>
      </c>
      <c r="W76" s="306" t="e">
        <f t="shared" ref="W76" si="147">IF(AND(D76="第2号",Q76+R76-S76&gt;T76),T76,Q76+R76-S76)</f>
        <v>#VALUE!</v>
      </c>
      <c r="X76" s="306" t="e">
        <f t="shared" ref="X76" si="148">IF(AND(D76="第3号",Q76+R76-S76&gt;T76),T76,Q76+R76-S76)</f>
        <v>#VALUE!</v>
      </c>
      <c r="Y76" s="307" t="e">
        <f t="shared" ref="Y76" si="149">IF(AND(Z76=3,AB76="〇"),"第3号",IF(Z76=3,"第2号",IF(Z76=4,"第2号",IF(Z76=5,"第2号",IF(Z76=6,"第2号",IF(Z76&gt;=7,"エラー","第3号"))))))</f>
        <v>#VALUE!</v>
      </c>
      <c r="Z76" s="307" t="e">
        <f t="shared" ref="Z76" si="150">DATEDIF(C76,DATE($AA$6,4,1),"Y")</f>
        <v>#VALUE!</v>
      </c>
      <c r="AA76" s="307" t="str">
        <f t="shared" ref="AA76" si="151">IFERROR(Y76,"第3号")</f>
        <v>第3号</v>
      </c>
      <c r="AB76" s="305" t="str">
        <f>IF(無償化名簿!$B$7=1,"〇",IF(無償化名簿!$B$7=2,"〇",IF(無償化名簿!$B$7=3,"〇","×")))</f>
        <v>×</v>
      </c>
    </row>
    <row r="77" spans="1:28" ht="15.95" customHeight="1">
      <c r="A77" s="343"/>
      <c r="B77" s="317" t="str">
        <f>IF(無償化名簿!B39=0,"",VLOOKUP(A76,無償化名簿!$A$17:$R$66,2))</f>
        <v/>
      </c>
      <c r="C77" s="346"/>
      <c r="D77" s="343"/>
      <c r="E77" s="349"/>
      <c r="F77" s="352"/>
      <c r="G77" s="354"/>
      <c r="H77" s="357"/>
      <c r="I77" s="323"/>
      <c r="J77" s="360"/>
      <c r="K77" s="320"/>
      <c r="L77" s="363"/>
      <c r="M77" s="326"/>
      <c r="N77" s="329"/>
      <c r="O77" s="332"/>
      <c r="P77" s="335"/>
      <c r="Q77" s="338"/>
      <c r="R77" s="340"/>
      <c r="S77" s="340"/>
      <c r="T77" s="309"/>
      <c r="U77" s="312"/>
      <c r="V77" s="315"/>
      <c r="W77" s="306"/>
      <c r="X77" s="306"/>
      <c r="Y77" s="307"/>
      <c r="Z77" s="307"/>
      <c r="AA77" s="307"/>
      <c r="AB77" s="305"/>
    </row>
    <row r="78" spans="1:28" ht="15.95" customHeight="1" thickBot="1">
      <c r="A78" s="344"/>
      <c r="B78" s="318"/>
      <c r="C78" s="347"/>
      <c r="D78" s="344"/>
      <c r="E78" s="350"/>
      <c r="F78" s="162" t="str">
        <f>IF(AND(E$1="認可外保育施設",E76="日額契約"),"月額換算額",IF(AND(E$1="認可外保育施設",E76="時間契約"),"月額換算額",""))</f>
        <v/>
      </c>
      <c r="G78" s="355"/>
      <c r="H78" s="358"/>
      <c r="I78" s="324"/>
      <c r="J78" s="361"/>
      <c r="K78" s="321"/>
      <c r="L78" s="364"/>
      <c r="M78" s="327"/>
      <c r="N78" s="330"/>
      <c r="O78" s="333"/>
      <c r="P78" s="336"/>
      <c r="Q78" s="146" t="str">
        <f>IF(OR(F76=Q76,Q76="算定不可",E76="日額契約",E76="時間契約"),"","月途中案分額")</f>
        <v/>
      </c>
      <c r="R78" s="341"/>
      <c r="S78" s="341"/>
      <c r="T78" s="310"/>
      <c r="U78" s="313"/>
      <c r="V78" s="316"/>
      <c r="W78" s="306"/>
      <c r="X78" s="306"/>
      <c r="Y78" s="307"/>
      <c r="Z78" s="307"/>
      <c r="AA78" s="307"/>
      <c r="AB78" s="305"/>
    </row>
    <row r="79" spans="1:28" ht="15.95" customHeight="1">
      <c r="A79" s="342">
        <v>24</v>
      </c>
      <c r="B79" s="67" t="str">
        <f>IF(無償化名簿!B40=0, "",VLOOKUP(A79,無償化名簿!$A$17:$R$66,4))</f>
        <v/>
      </c>
      <c r="C79" s="345" t="str">
        <f>IF(無償化名簿!B40=0,"",VLOOKUP(A79,無償化名簿!$A$17:$R$66,3))</f>
        <v/>
      </c>
      <c r="D79" s="342" t="str">
        <f t="shared" ref="D79" si="152">IF(C79="","",AA79)</f>
        <v/>
      </c>
      <c r="E79" s="348" t="str">
        <f>IF(無償化名簿!B40=0,"",VLOOKUP(A79,無償化名簿!$A$17:$R$66,6))</f>
        <v/>
      </c>
      <c r="F79" s="351" t="str">
        <f>IF(無償化名簿!B40=0,"",VLOOKUP(A79,無償化名簿!$A$17:$R$66,7))</f>
        <v/>
      </c>
      <c r="G79" s="353" t="s">
        <v>5</v>
      </c>
      <c r="H79" s="356" t="str">
        <f>IF(無償化名簿!B40=0,"",VLOOKUP(A79,無償化名簿!$A$17:$R$66,13))</f>
        <v/>
      </c>
      <c r="I79" s="322" t="s">
        <v>101</v>
      </c>
      <c r="J79" s="359" t="s">
        <v>63</v>
      </c>
      <c r="K79" s="319" t="str">
        <f>IF(無償化名簿!B40=0,"",VLOOKUP(A79,無償化名簿!$A$17:$R$66,14))</f>
        <v/>
      </c>
      <c r="L79" s="362" t="s">
        <v>101</v>
      </c>
      <c r="M79" s="325" t="str">
        <f>IF(無償化名簿!L40=0,"ー",無償化名簿!L40)</f>
        <v>ー</v>
      </c>
      <c r="N79" s="328" t="str">
        <f>IF(AND($E$1="一時預かり事業",E79="月額契約"),"",IF(AND($E$1="一時預かり事業",E79="日額契約"),"日",IF(AND($E$1="一時預かり事業",E79="時間契約"),"時間",IF(AND($E$1="認可外保育施設",無償化名簿!L40&gt;=1),"日",IF(AND($E$1="病児保育事業",E79="月額契約"),"",IF(AND($E$1="病児保育事業",E79="日額契約"),"日",IF(AND($E$1="病児保育事業",E79="時間契約"),"時間",IF(AND($E$1="子育て援助活動支援事業",E79="月額契約"),"",IF(AND($E$1="子育て援助活動支援事業",E79="日額契約"),"日",IF(AND($E$1="子育て援助活動支援事業",E79="時間契約"),"時間",""))))))))))</f>
        <v/>
      </c>
      <c r="O79" s="331" t="str">
        <f>IF(無償化名簿!B40=0,"",VLOOKUP(A79,無償化名簿!$A$17:$R$66,15))</f>
        <v/>
      </c>
      <c r="P79" s="334" t="str">
        <f>IF(無償化名簿!B40=0,"",VLOOKUP(A79,無償化名簿!$A$17:$R$66,8))</f>
        <v/>
      </c>
      <c r="Q79" s="337" t="str">
        <f>IF(無償化名簿!B40=0,"",VLOOKUP(A79,無償化名簿!$A$17:$R$66,16))</f>
        <v/>
      </c>
      <c r="R79" s="339" t="str">
        <f>IF(無償化名簿!B40=0,"",VLOOKUP(A79,無償化名簿!$A$17:$R$66,10))</f>
        <v/>
      </c>
      <c r="S79" s="339" t="str">
        <f>IF(無償化名簿!B40=0,"",VLOOKUP(A79,無償化名簿!$A$17:$R$66,11))</f>
        <v/>
      </c>
      <c r="T79" s="308" t="str">
        <f>IF(無償化名簿!C40=0,"",VLOOKUP(A79,無償化名簿!$A$17:$R$66,18))</f>
        <v/>
      </c>
      <c r="U79" s="311" t="str">
        <f t="shared" ref="U79" si="153">IFERROR(IF(B80=0,"",IF((Q79+R79-S79)&lt;=T79,"0",IF((Q79+R79-S79)&gt;T79,((Q79+R79-S79)-T79)))),"")</f>
        <v/>
      </c>
      <c r="V79" s="314" t="str">
        <f>IF(無償化名簿!B40=0,"",IF(D79="第2号",W79,IF(D79="第3号",X79)))</f>
        <v/>
      </c>
      <c r="W79" s="306" t="e">
        <f t="shared" ref="W79" si="154">IF(AND(D79="第2号",Q79+R79-S79&gt;T79),T79,Q79+R79-S79)</f>
        <v>#VALUE!</v>
      </c>
      <c r="X79" s="306" t="e">
        <f t="shared" ref="X79" si="155">IF(AND(D79="第3号",Q79+R79-S79&gt;T79),T79,Q79+R79-S79)</f>
        <v>#VALUE!</v>
      </c>
      <c r="Y79" s="307" t="e">
        <f t="shared" ref="Y79" si="156">IF(AND(Z79=3,AB79="〇"),"第3号",IF(Z79=3,"第2号",IF(Z79=4,"第2号",IF(Z79=5,"第2号",IF(Z79=6,"第2号",IF(Z79&gt;=7,"エラー","第3号"))))))</f>
        <v>#VALUE!</v>
      </c>
      <c r="Z79" s="307" t="e">
        <f t="shared" ref="Z79" si="157">DATEDIF(C79,DATE($AA$6,4,1),"Y")</f>
        <v>#VALUE!</v>
      </c>
      <c r="AA79" s="307" t="str">
        <f t="shared" ref="AA79" si="158">IFERROR(Y79,"第3号")</f>
        <v>第3号</v>
      </c>
      <c r="AB79" s="305" t="str">
        <f>IF(無償化名簿!$B$7=1,"〇",IF(無償化名簿!$B$7=2,"〇",IF(無償化名簿!$B$7=3,"〇","×")))</f>
        <v>×</v>
      </c>
    </row>
    <row r="80" spans="1:28" ht="15.95" customHeight="1">
      <c r="A80" s="343"/>
      <c r="B80" s="317" t="str">
        <f>IF(無償化名簿!B40=0,"",VLOOKUP(A79,無償化名簿!$A$17:$R$66,2))</f>
        <v/>
      </c>
      <c r="C80" s="346"/>
      <c r="D80" s="343"/>
      <c r="E80" s="349"/>
      <c r="F80" s="352"/>
      <c r="G80" s="354"/>
      <c r="H80" s="357"/>
      <c r="I80" s="323"/>
      <c r="J80" s="360"/>
      <c r="K80" s="320"/>
      <c r="L80" s="363"/>
      <c r="M80" s="326"/>
      <c r="N80" s="329"/>
      <c r="O80" s="332"/>
      <c r="P80" s="335"/>
      <c r="Q80" s="338"/>
      <c r="R80" s="340"/>
      <c r="S80" s="340"/>
      <c r="T80" s="309"/>
      <c r="U80" s="312"/>
      <c r="V80" s="315"/>
      <c r="W80" s="306"/>
      <c r="X80" s="306"/>
      <c r="Y80" s="307"/>
      <c r="Z80" s="307"/>
      <c r="AA80" s="307"/>
      <c r="AB80" s="305"/>
    </row>
    <row r="81" spans="1:28" ht="15.95" customHeight="1" thickBot="1">
      <c r="A81" s="344"/>
      <c r="B81" s="318"/>
      <c r="C81" s="347"/>
      <c r="D81" s="344"/>
      <c r="E81" s="350"/>
      <c r="F81" s="162" t="str">
        <f>IF(AND(E$1="認可外保育施設",E79="日額契約"),"月額換算額",IF(AND(E$1="認可外保育施設",E79="時間契約"),"月額換算額",""))</f>
        <v/>
      </c>
      <c r="G81" s="355"/>
      <c r="H81" s="358"/>
      <c r="I81" s="324"/>
      <c r="J81" s="361"/>
      <c r="K81" s="321"/>
      <c r="L81" s="364"/>
      <c r="M81" s="327"/>
      <c r="N81" s="330"/>
      <c r="O81" s="333"/>
      <c r="P81" s="336"/>
      <c r="Q81" s="146" t="str">
        <f>IF(OR(F79=Q79,Q79="算定不可",E79="日額契約",E79="時間契約"),"","月途中案分額")</f>
        <v/>
      </c>
      <c r="R81" s="341"/>
      <c r="S81" s="341"/>
      <c r="T81" s="310"/>
      <c r="U81" s="313"/>
      <c r="V81" s="316"/>
      <c r="W81" s="306"/>
      <c r="X81" s="306"/>
      <c r="Y81" s="307"/>
      <c r="Z81" s="307"/>
      <c r="AA81" s="307"/>
      <c r="AB81" s="305"/>
    </row>
    <row r="82" spans="1:28" ht="15.95" customHeight="1">
      <c r="A82" s="342">
        <v>25</v>
      </c>
      <c r="B82" s="67" t="str">
        <f>IF(無償化名簿!B41=0, "",VLOOKUP(A82,無償化名簿!$A$17:$R$66,4))</f>
        <v/>
      </c>
      <c r="C82" s="345" t="str">
        <f>IF(無償化名簿!B41=0,"",VLOOKUP(A82,無償化名簿!$A$17:$R$66,3))</f>
        <v/>
      </c>
      <c r="D82" s="342" t="str">
        <f t="shared" ref="D82" si="159">IF(C82="","",AA82)</f>
        <v/>
      </c>
      <c r="E82" s="348" t="str">
        <f>IF(無償化名簿!B41=0,"",VLOOKUP(A82,無償化名簿!$A$17:$R$66,6))</f>
        <v/>
      </c>
      <c r="F82" s="351" t="str">
        <f>IF(無償化名簿!B41=0,"",VLOOKUP(A82,無償化名簿!$A$17:$R$66,7))</f>
        <v/>
      </c>
      <c r="G82" s="353" t="s">
        <v>5</v>
      </c>
      <c r="H82" s="356" t="str">
        <f>IF(無償化名簿!B41=0,"",VLOOKUP(A82,無償化名簿!$A$17:$R$66,13))</f>
        <v/>
      </c>
      <c r="I82" s="322" t="s">
        <v>101</v>
      </c>
      <c r="J82" s="359" t="s">
        <v>63</v>
      </c>
      <c r="K82" s="319" t="str">
        <f>IF(無償化名簿!B41=0,"",VLOOKUP(A82,無償化名簿!$A$17:$R$66,14))</f>
        <v/>
      </c>
      <c r="L82" s="362" t="s">
        <v>101</v>
      </c>
      <c r="M82" s="325" t="str">
        <f>IF(無償化名簿!L41=0,"ー",無償化名簿!L41)</f>
        <v>ー</v>
      </c>
      <c r="N82" s="328" t="str">
        <f>IF(AND($E$1="一時預かり事業",E82="月額契約"),"",IF(AND($E$1="一時預かり事業",E82="日額契約"),"日",IF(AND($E$1="一時預かり事業",E82="時間契約"),"時間",IF(AND($E$1="認可外保育施設",無償化名簿!L41&gt;=1),"日",IF(AND($E$1="病児保育事業",E82="月額契約"),"",IF(AND($E$1="病児保育事業",E82="日額契約"),"日",IF(AND($E$1="病児保育事業",E82="時間契約"),"時間",IF(AND($E$1="子育て援助活動支援事業",E82="月額契約"),"",IF(AND($E$1="子育て援助活動支援事業",E82="日額契約"),"日",IF(AND($E$1="子育て援助活動支援事業",E82="時間契約"),"時間",""))))))))))</f>
        <v/>
      </c>
      <c r="O82" s="331" t="str">
        <f>IF(無償化名簿!B41=0,"",VLOOKUP(A82,無償化名簿!$A$17:$R$66,15))</f>
        <v/>
      </c>
      <c r="P82" s="334" t="str">
        <f>IF(無償化名簿!B41=0,"",VLOOKUP(A82,無償化名簿!$A$17:$R$66,8))</f>
        <v/>
      </c>
      <c r="Q82" s="337" t="str">
        <f>IF(無償化名簿!B41=0,"",VLOOKUP(A82,無償化名簿!$A$17:$R$66,16))</f>
        <v/>
      </c>
      <c r="R82" s="339" t="str">
        <f>IF(無償化名簿!B41=0,"",VLOOKUP(A82,無償化名簿!$A$17:$R$66,10))</f>
        <v/>
      </c>
      <c r="S82" s="339" t="str">
        <f>IF(無償化名簿!B41=0,"",VLOOKUP(A82,無償化名簿!$A$17:$R$66,11))</f>
        <v/>
      </c>
      <c r="T82" s="308" t="str">
        <f>IF(無償化名簿!C41=0,"",VLOOKUP(A82,無償化名簿!$A$17:$R$66,18))</f>
        <v/>
      </c>
      <c r="U82" s="311" t="str">
        <f t="shared" ref="U82" si="160">IFERROR(IF(B83=0,"",IF((Q82+R82-S82)&lt;=T82,"0",IF((Q82+R82-S82)&gt;T82,((Q82+R82-S82)-T82)))),"")</f>
        <v/>
      </c>
      <c r="V82" s="314" t="str">
        <f>IF(無償化名簿!B41=0,"",IF(D82="第2号",W82,IF(D82="第3号",X82)))</f>
        <v/>
      </c>
      <c r="W82" s="306" t="e">
        <f t="shared" ref="W82" si="161">IF(AND(D82="第2号",Q82+R82-S82&gt;T82),T82,Q82+R82-S82)</f>
        <v>#VALUE!</v>
      </c>
      <c r="X82" s="306" t="e">
        <f t="shared" ref="X82" si="162">IF(AND(D82="第3号",Q82+R82-S82&gt;T82),T82,Q82+R82-S82)</f>
        <v>#VALUE!</v>
      </c>
      <c r="Y82" s="307" t="e">
        <f t="shared" ref="Y82" si="163">IF(AND(Z82=3,AB82="〇"),"第3号",IF(Z82=3,"第2号",IF(Z82=4,"第2号",IF(Z82=5,"第2号",IF(Z82=6,"第2号",IF(Z82&gt;=7,"エラー","第3号"))))))</f>
        <v>#VALUE!</v>
      </c>
      <c r="Z82" s="307" t="e">
        <f t="shared" ref="Z82" si="164">DATEDIF(C82,DATE($AA$6,4,1),"Y")</f>
        <v>#VALUE!</v>
      </c>
      <c r="AA82" s="307" t="str">
        <f t="shared" ref="AA82" si="165">IFERROR(Y82,"第3号")</f>
        <v>第3号</v>
      </c>
      <c r="AB82" s="305" t="str">
        <f>IF(無償化名簿!$B$7=1,"〇",IF(無償化名簿!$B$7=2,"〇",IF(無償化名簿!$B$7=3,"〇","×")))</f>
        <v>×</v>
      </c>
    </row>
    <row r="83" spans="1:28" ht="15.95" customHeight="1">
      <c r="A83" s="343"/>
      <c r="B83" s="317" t="str">
        <f>IF(無償化名簿!B41=0,"",VLOOKUP(A82,無償化名簿!$A$17:$R$66,2))</f>
        <v/>
      </c>
      <c r="C83" s="346"/>
      <c r="D83" s="343"/>
      <c r="E83" s="349"/>
      <c r="F83" s="352"/>
      <c r="G83" s="354"/>
      <c r="H83" s="357"/>
      <c r="I83" s="323"/>
      <c r="J83" s="360"/>
      <c r="K83" s="320"/>
      <c r="L83" s="363"/>
      <c r="M83" s="326"/>
      <c r="N83" s="329"/>
      <c r="O83" s="332"/>
      <c r="P83" s="335"/>
      <c r="Q83" s="338"/>
      <c r="R83" s="340"/>
      <c r="S83" s="340"/>
      <c r="T83" s="309"/>
      <c r="U83" s="312"/>
      <c r="V83" s="315"/>
      <c r="W83" s="306"/>
      <c r="X83" s="306"/>
      <c r="Y83" s="307"/>
      <c r="Z83" s="307"/>
      <c r="AA83" s="307"/>
      <c r="AB83" s="305"/>
    </row>
    <row r="84" spans="1:28" ht="15.95" customHeight="1" thickBot="1">
      <c r="A84" s="344"/>
      <c r="B84" s="318"/>
      <c r="C84" s="347"/>
      <c r="D84" s="344"/>
      <c r="E84" s="350"/>
      <c r="F84" s="162" t="str">
        <f>IF(AND(E$1="認可外保育施設",E82="日額契約"),"月額換算額",IF(AND(E$1="認可外保育施設",E82="時間契約"),"月額換算額",""))</f>
        <v/>
      </c>
      <c r="G84" s="355"/>
      <c r="H84" s="358"/>
      <c r="I84" s="324"/>
      <c r="J84" s="361"/>
      <c r="K84" s="321"/>
      <c r="L84" s="364"/>
      <c r="M84" s="327"/>
      <c r="N84" s="330"/>
      <c r="O84" s="333"/>
      <c r="P84" s="336"/>
      <c r="Q84" s="146" t="str">
        <f>IF(OR(F82=Q82,Q82="算定不可",E82="日額契約",E82="時間契約"),"","月途中案分額")</f>
        <v/>
      </c>
      <c r="R84" s="341"/>
      <c r="S84" s="341"/>
      <c r="T84" s="310"/>
      <c r="U84" s="313"/>
      <c r="V84" s="316"/>
      <c r="W84" s="306"/>
      <c r="X84" s="306"/>
      <c r="Y84" s="307"/>
      <c r="Z84" s="307"/>
      <c r="AA84" s="307"/>
      <c r="AB84" s="305"/>
    </row>
    <row r="85" spans="1:28" ht="15.95" customHeight="1">
      <c r="A85" s="342">
        <v>26</v>
      </c>
      <c r="B85" s="67" t="str">
        <f>IF(無償化名簿!B42=0, "",VLOOKUP(A85,無償化名簿!$A$17:$R$66,4))</f>
        <v/>
      </c>
      <c r="C85" s="345" t="str">
        <f>IF(無償化名簿!B42=0,"",VLOOKUP(A85,無償化名簿!$A$17:$R$66,3))</f>
        <v/>
      </c>
      <c r="D85" s="342" t="str">
        <f t="shared" ref="D85" si="166">IF(C85="","",AA85)</f>
        <v/>
      </c>
      <c r="E85" s="348" t="str">
        <f>IF(無償化名簿!B42=0,"",VLOOKUP(A85,無償化名簿!$A$17:$R$66,6))</f>
        <v/>
      </c>
      <c r="F85" s="351" t="str">
        <f>IF(無償化名簿!B42=0,"",VLOOKUP(A85,無償化名簿!$A$17:$R$66,7))</f>
        <v/>
      </c>
      <c r="G85" s="353" t="s">
        <v>5</v>
      </c>
      <c r="H85" s="356" t="str">
        <f>IF(無償化名簿!B42=0,"",VLOOKUP(A85,無償化名簿!$A$17:$R$66,13))</f>
        <v/>
      </c>
      <c r="I85" s="322" t="s">
        <v>101</v>
      </c>
      <c r="J85" s="359" t="s">
        <v>63</v>
      </c>
      <c r="K85" s="319" t="str">
        <f>IF(無償化名簿!B42=0,"",VLOOKUP(A85,無償化名簿!$A$17:$R$66,14))</f>
        <v/>
      </c>
      <c r="L85" s="362" t="s">
        <v>101</v>
      </c>
      <c r="M85" s="325" t="str">
        <f>IF(無償化名簿!L42=0,"ー",無償化名簿!L42)</f>
        <v>ー</v>
      </c>
      <c r="N85" s="328" t="str">
        <f>IF(AND($E$1="一時預かり事業",E85="月額契約"),"",IF(AND($E$1="一時預かり事業",E85="日額契約"),"日",IF(AND($E$1="一時預かり事業",E85="時間契約"),"時間",IF(AND($E$1="認可外保育施設",無償化名簿!L42&gt;=1),"日",IF(AND($E$1="病児保育事業",E85="月額契約"),"",IF(AND($E$1="病児保育事業",E85="日額契約"),"日",IF(AND($E$1="病児保育事業",E85="時間契約"),"時間",IF(AND($E$1="子育て援助活動支援事業",E85="月額契約"),"",IF(AND($E$1="子育て援助活動支援事業",E85="日額契約"),"日",IF(AND($E$1="子育て援助活動支援事業",E85="時間契約"),"時間",""))))))))))</f>
        <v/>
      </c>
      <c r="O85" s="331" t="str">
        <f>IF(無償化名簿!B42=0,"",VLOOKUP(A85,無償化名簿!$A$17:$R$66,15))</f>
        <v/>
      </c>
      <c r="P85" s="334" t="str">
        <f>IF(無償化名簿!B42=0,"",VLOOKUP(A85,無償化名簿!$A$17:$R$66,8))</f>
        <v/>
      </c>
      <c r="Q85" s="337" t="str">
        <f>IF(無償化名簿!B42=0,"",VLOOKUP(A85,無償化名簿!$A$17:$R$66,16))</f>
        <v/>
      </c>
      <c r="R85" s="339" t="str">
        <f>IF(無償化名簿!B42=0,"",VLOOKUP(A85,無償化名簿!$A$17:$R$66,10))</f>
        <v/>
      </c>
      <c r="S85" s="339" t="str">
        <f>IF(無償化名簿!B42=0,"",VLOOKUP(A85,無償化名簿!$A$17:$R$66,11))</f>
        <v/>
      </c>
      <c r="T85" s="308" t="str">
        <f>IF(無償化名簿!C42=0,"",VLOOKUP(A85,無償化名簿!$A$17:$R$66,18))</f>
        <v/>
      </c>
      <c r="U85" s="311" t="str">
        <f t="shared" ref="U85" si="167">IFERROR(IF(B86=0,"",IF((Q85+R85-S85)&lt;=T85,"0",IF((Q85+R85-S85)&gt;T85,((Q85+R85-S85)-T85)))),"")</f>
        <v/>
      </c>
      <c r="V85" s="314" t="str">
        <f>IF(無償化名簿!B42=0,"",IF(D85="第2号",W85,IF(D85="第3号",X85)))</f>
        <v/>
      </c>
      <c r="W85" s="306" t="e">
        <f t="shared" ref="W85" si="168">IF(AND(D85="第2号",Q85+R85-S85&gt;T85),T85,Q85+R85-S85)</f>
        <v>#VALUE!</v>
      </c>
      <c r="X85" s="306" t="e">
        <f t="shared" ref="X85" si="169">IF(AND(D85="第3号",Q85+R85-S85&gt;T85),T85,Q85+R85-S85)</f>
        <v>#VALUE!</v>
      </c>
      <c r="Y85" s="307" t="e">
        <f t="shared" ref="Y85" si="170">IF(AND(Z85=3,AB85="〇"),"第3号",IF(Z85=3,"第2号",IF(Z85=4,"第2号",IF(Z85=5,"第2号",IF(Z85=6,"第2号",IF(Z85&gt;=7,"エラー","第3号"))))))</f>
        <v>#VALUE!</v>
      </c>
      <c r="Z85" s="307" t="e">
        <f t="shared" ref="Z85" si="171">DATEDIF(C85,DATE($AA$6,4,1),"Y")</f>
        <v>#VALUE!</v>
      </c>
      <c r="AA85" s="307" t="str">
        <f t="shared" ref="AA85" si="172">IFERROR(Y85,"第3号")</f>
        <v>第3号</v>
      </c>
      <c r="AB85" s="305" t="str">
        <f>IF(無償化名簿!$B$7=1,"〇",IF(無償化名簿!$B$7=2,"〇",IF(無償化名簿!$B$7=3,"〇","×")))</f>
        <v>×</v>
      </c>
    </row>
    <row r="86" spans="1:28" ht="15.95" customHeight="1">
      <c r="A86" s="343"/>
      <c r="B86" s="317" t="str">
        <f>IF(無償化名簿!B42=0,"",VLOOKUP(A85,無償化名簿!$A$17:$R$66,2))</f>
        <v/>
      </c>
      <c r="C86" s="346"/>
      <c r="D86" s="343"/>
      <c r="E86" s="349"/>
      <c r="F86" s="352"/>
      <c r="G86" s="354"/>
      <c r="H86" s="357"/>
      <c r="I86" s="323"/>
      <c r="J86" s="360"/>
      <c r="K86" s="320"/>
      <c r="L86" s="363"/>
      <c r="M86" s="326"/>
      <c r="N86" s="329"/>
      <c r="O86" s="332"/>
      <c r="P86" s="335"/>
      <c r="Q86" s="338"/>
      <c r="R86" s="340"/>
      <c r="S86" s="340"/>
      <c r="T86" s="309"/>
      <c r="U86" s="312"/>
      <c r="V86" s="315"/>
      <c r="W86" s="306"/>
      <c r="X86" s="306"/>
      <c r="Y86" s="307"/>
      <c r="Z86" s="307"/>
      <c r="AA86" s="307"/>
      <c r="AB86" s="305"/>
    </row>
    <row r="87" spans="1:28" ht="15.95" customHeight="1" thickBot="1">
      <c r="A87" s="344"/>
      <c r="B87" s="318"/>
      <c r="C87" s="347"/>
      <c r="D87" s="344"/>
      <c r="E87" s="350"/>
      <c r="F87" s="162" t="str">
        <f>IF(AND(E$1="認可外保育施設",E85="日額契約"),"月額換算額",IF(AND(E$1="認可外保育施設",E85="時間契約"),"月額換算額",""))</f>
        <v/>
      </c>
      <c r="G87" s="355"/>
      <c r="H87" s="358"/>
      <c r="I87" s="324"/>
      <c r="J87" s="361"/>
      <c r="K87" s="321"/>
      <c r="L87" s="364"/>
      <c r="M87" s="327"/>
      <c r="N87" s="330"/>
      <c r="O87" s="333"/>
      <c r="P87" s="336"/>
      <c r="Q87" s="146" t="str">
        <f>IF(OR(F85=Q85,Q85="算定不可",E85="日額契約",E85="時間契約"),"","月途中案分額")</f>
        <v/>
      </c>
      <c r="R87" s="341"/>
      <c r="S87" s="341"/>
      <c r="T87" s="310"/>
      <c r="U87" s="313"/>
      <c r="V87" s="316"/>
      <c r="W87" s="306"/>
      <c r="X87" s="306"/>
      <c r="Y87" s="307"/>
      <c r="Z87" s="307"/>
      <c r="AA87" s="307"/>
      <c r="AB87" s="305"/>
    </row>
    <row r="88" spans="1:28" ht="15.95" customHeight="1">
      <c r="A88" s="342">
        <v>27</v>
      </c>
      <c r="B88" s="67" t="str">
        <f>IF(無償化名簿!B43=0, "",VLOOKUP(A88,無償化名簿!$A$17:$R$66,4))</f>
        <v/>
      </c>
      <c r="C88" s="345" t="str">
        <f>IF(無償化名簿!B43=0,"",VLOOKUP(A88,無償化名簿!$A$17:$R$66,3))</f>
        <v/>
      </c>
      <c r="D88" s="342" t="str">
        <f t="shared" ref="D88" si="173">IF(C88="","",AA88)</f>
        <v/>
      </c>
      <c r="E88" s="348" t="str">
        <f>IF(無償化名簿!B43=0,"",VLOOKUP(A88,無償化名簿!$A$17:$R$66,6))</f>
        <v/>
      </c>
      <c r="F88" s="351" t="str">
        <f>IF(無償化名簿!B43=0,"",VLOOKUP(A88,無償化名簿!$A$17:$R$66,7))</f>
        <v/>
      </c>
      <c r="G88" s="353" t="s">
        <v>5</v>
      </c>
      <c r="H88" s="356" t="str">
        <f>IF(無償化名簿!B43=0,"",VLOOKUP(A88,無償化名簿!$A$17:$R$66,13))</f>
        <v/>
      </c>
      <c r="I88" s="322" t="s">
        <v>101</v>
      </c>
      <c r="J88" s="359" t="s">
        <v>63</v>
      </c>
      <c r="K88" s="319" t="str">
        <f>IF(無償化名簿!B43=0,"",VLOOKUP(A88,無償化名簿!$A$17:$R$66,14))</f>
        <v/>
      </c>
      <c r="L88" s="362" t="s">
        <v>101</v>
      </c>
      <c r="M88" s="325" t="str">
        <f>IF(無償化名簿!L43=0,"ー",無償化名簿!L43)</f>
        <v>ー</v>
      </c>
      <c r="N88" s="328" t="str">
        <f>IF(AND($E$1="一時預かり事業",E88="月額契約"),"",IF(AND($E$1="一時預かり事業",E88="日額契約"),"日",IF(AND($E$1="一時預かり事業",E88="時間契約"),"時間",IF(AND($E$1="認可外保育施設",無償化名簿!L43&gt;=1),"日",IF(AND($E$1="病児保育事業",E88="月額契約"),"",IF(AND($E$1="病児保育事業",E88="日額契約"),"日",IF(AND($E$1="病児保育事業",E88="時間契約"),"時間",IF(AND($E$1="子育て援助活動支援事業",E88="月額契約"),"",IF(AND($E$1="子育て援助活動支援事業",E88="日額契約"),"日",IF(AND($E$1="子育て援助活動支援事業",E88="時間契約"),"時間",""))))))))))</f>
        <v/>
      </c>
      <c r="O88" s="331" t="str">
        <f>IF(無償化名簿!B43=0,"",VLOOKUP(A88,無償化名簿!$A$17:$R$66,15))</f>
        <v/>
      </c>
      <c r="P88" s="334" t="str">
        <f>IF(無償化名簿!B43=0,"",VLOOKUP(A88,無償化名簿!$A$17:$R$66,8))</f>
        <v/>
      </c>
      <c r="Q88" s="337" t="str">
        <f>IF(無償化名簿!B43=0,"",VLOOKUP(A88,無償化名簿!$A$17:$R$66,16))</f>
        <v/>
      </c>
      <c r="R88" s="339" t="str">
        <f>IF(無償化名簿!B43=0,"",VLOOKUP(A88,無償化名簿!$A$17:$R$66,10))</f>
        <v/>
      </c>
      <c r="S88" s="339" t="str">
        <f>IF(無償化名簿!B43=0,"",VLOOKUP(A88,無償化名簿!$A$17:$R$66,11))</f>
        <v/>
      </c>
      <c r="T88" s="308" t="str">
        <f>IF(無償化名簿!C43=0,"",VLOOKUP(A88,無償化名簿!$A$17:$R$66,18))</f>
        <v/>
      </c>
      <c r="U88" s="311" t="str">
        <f t="shared" ref="U88" si="174">IFERROR(IF(B89=0,"",IF((Q88+R88-S88)&lt;=T88,"0",IF((Q88+R88-S88)&gt;T88,((Q88+R88-S88)-T88)))),"")</f>
        <v/>
      </c>
      <c r="V88" s="314" t="str">
        <f>IF(無償化名簿!B43=0,"",IF(D88="第2号",W88,IF(D88="第3号",X88)))</f>
        <v/>
      </c>
      <c r="W88" s="306" t="e">
        <f t="shared" ref="W88" si="175">IF(AND(D88="第2号",Q88+R88-S88&gt;T88),T88,Q88+R88-S88)</f>
        <v>#VALUE!</v>
      </c>
      <c r="X88" s="306" t="e">
        <f t="shared" ref="X88" si="176">IF(AND(D88="第3号",Q88+R88-S88&gt;T88),T88,Q88+R88-S88)</f>
        <v>#VALUE!</v>
      </c>
      <c r="Y88" s="307" t="e">
        <f t="shared" ref="Y88" si="177">IF(AND(Z88=3,AB88="〇"),"第3号",IF(Z88=3,"第2号",IF(Z88=4,"第2号",IF(Z88=5,"第2号",IF(Z88=6,"第2号",IF(Z88&gt;=7,"エラー","第3号"))))))</f>
        <v>#VALUE!</v>
      </c>
      <c r="Z88" s="307" t="e">
        <f t="shared" ref="Z88" si="178">DATEDIF(C88,DATE($AA$6,4,1),"Y")</f>
        <v>#VALUE!</v>
      </c>
      <c r="AA88" s="307" t="str">
        <f t="shared" ref="AA88" si="179">IFERROR(Y88,"第3号")</f>
        <v>第3号</v>
      </c>
      <c r="AB88" s="305" t="str">
        <f>IF(無償化名簿!$B$7=1,"〇",IF(無償化名簿!$B$7=2,"〇",IF(無償化名簿!$B$7=3,"〇","×")))</f>
        <v>×</v>
      </c>
    </row>
    <row r="89" spans="1:28" ht="15.95" customHeight="1">
      <c r="A89" s="343"/>
      <c r="B89" s="317" t="str">
        <f>IF(無償化名簿!B43=0,"",VLOOKUP(A88,無償化名簿!$A$17:$R$66,2))</f>
        <v/>
      </c>
      <c r="C89" s="346"/>
      <c r="D89" s="343"/>
      <c r="E89" s="349"/>
      <c r="F89" s="352"/>
      <c r="G89" s="354"/>
      <c r="H89" s="357"/>
      <c r="I89" s="323"/>
      <c r="J89" s="360"/>
      <c r="K89" s="320"/>
      <c r="L89" s="363"/>
      <c r="M89" s="326"/>
      <c r="N89" s="329"/>
      <c r="O89" s="332"/>
      <c r="P89" s="335"/>
      <c r="Q89" s="338"/>
      <c r="R89" s="340"/>
      <c r="S89" s="340"/>
      <c r="T89" s="309"/>
      <c r="U89" s="312"/>
      <c r="V89" s="315"/>
      <c r="W89" s="306"/>
      <c r="X89" s="306"/>
      <c r="Y89" s="307"/>
      <c r="Z89" s="307"/>
      <c r="AA89" s="307"/>
      <c r="AB89" s="305"/>
    </row>
    <row r="90" spans="1:28" ht="15.95" customHeight="1" thickBot="1">
      <c r="A90" s="344"/>
      <c r="B90" s="318"/>
      <c r="C90" s="347"/>
      <c r="D90" s="344"/>
      <c r="E90" s="350"/>
      <c r="F90" s="162" t="str">
        <f>IF(AND(E$1="認可外保育施設",E88="日額契約"),"月額換算額",IF(AND(E$1="認可外保育施設",E88="時間契約"),"月額換算額",""))</f>
        <v/>
      </c>
      <c r="G90" s="355"/>
      <c r="H90" s="358"/>
      <c r="I90" s="324"/>
      <c r="J90" s="361"/>
      <c r="K90" s="321"/>
      <c r="L90" s="364"/>
      <c r="M90" s="327"/>
      <c r="N90" s="330"/>
      <c r="O90" s="333"/>
      <c r="P90" s="336"/>
      <c r="Q90" s="146" t="str">
        <f>IF(OR(F88=Q88,Q88="算定不可",E88="日額契約",E88="時間契約"),"","月途中案分額")</f>
        <v/>
      </c>
      <c r="R90" s="341"/>
      <c r="S90" s="341"/>
      <c r="T90" s="310"/>
      <c r="U90" s="313"/>
      <c r="V90" s="316"/>
      <c r="W90" s="306"/>
      <c r="X90" s="306"/>
      <c r="Y90" s="307"/>
      <c r="Z90" s="307"/>
      <c r="AA90" s="307"/>
      <c r="AB90" s="305"/>
    </row>
    <row r="91" spans="1:28" ht="15.95" customHeight="1">
      <c r="A91" s="342">
        <v>28</v>
      </c>
      <c r="B91" s="67" t="str">
        <f>IF(無償化名簿!B44=0, "",VLOOKUP(A91,無償化名簿!$A$17:$R$66,4))</f>
        <v/>
      </c>
      <c r="C91" s="345" t="str">
        <f>IF(無償化名簿!B44=0,"",VLOOKUP(A91,無償化名簿!$A$17:$R$66,3))</f>
        <v/>
      </c>
      <c r="D91" s="342" t="str">
        <f t="shared" ref="D91" si="180">IF(C91="","",AA91)</f>
        <v/>
      </c>
      <c r="E91" s="348" t="str">
        <f>IF(無償化名簿!B44=0,"",VLOOKUP(A91,無償化名簿!$A$17:$R$66,6))</f>
        <v/>
      </c>
      <c r="F91" s="351" t="str">
        <f>IF(無償化名簿!B44=0,"",VLOOKUP(A91,無償化名簿!$A$17:$R$66,7))</f>
        <v/>
      </c>
      <c r="G91" s="353" t="s">
        <v>5</v>
      </c>
      <c r="H91" s="356" t="str">
        <f>IF(無償化名簿!B44=0,"",VLOOKUP(A91,無償化名簿!$A$17:$R$66,13))</f>
        <v/>
      </c>
      <c r="I91" s="322" t="s">
        <v>101</v>
      </c>
      <c r="J91" s="359" t="s">
        <v>63</v>
      </c>
      <c r="K91" s="319" t="str">
        <f>IF(無償化名簿!B44=0,"",VLOOKUP(A91,無償化名簿!$A$17:$R$66,14))</f>
        <v/>
      </c>
      <c r="L91" s="362" t="s">
        <v>101</v>
      </c>
      <c r="M91" s="325" t="str">
        <f>IF(無償化名簿!L44=0,"ー",無償化名簿!L44)</f>
        <v>ー</v>
      </c>
      <c r="N91" s="328" t="str">
        <f>IF(AND($E$1="一時預かり事業",E91="月額契約"),"",IF(AND($E$1="一時預かり事業",E91="日額契約"),"日",IF(AND($E$1="一時預かり事業",E91="時間契約"),"時間",IF(AND($E$1="認可外保育施設",無償化名簿!L44&gt;=1),"日",IF(AND($E$1="病児保育事業",E91="月額契約"),"",IF(AND($E$1="病児保育事業",E91="日額契約"),"日",IF(AND($E$1="病児保育事業",E91="時間契約"),"時間",IF(AND($E$1="子育て援助活動支援事業",E91="月額契約"),"",IF(AND($E$1="子育て援助活動支援事業",E91="日額契約"),"日",IF(AND($E$1="子育て援助活動支援事業",E91="時間契約"),"時間",""))))))))))</f>
        <v/>
      </c>
      <c r="O91" s="331" t="str">
        <f>IF(無償化名簿!B44=0,"",VLOOKUP(A91,無償化名簿!$A$17:$R$66,15))</f>
        <v/>
      </c>
      <c r="P91" s="334" t="str">
        <f>IF(無償化名簿!B44=0,"",VLOOKUP(A91,無償化名簿!$A$17:$R$66,8))</f>
        <v/>
      </c>
      <c r="Q91" s="337" t="str">
        <f>IF(無償化名簿!B44=0,"",VLOOKUP(A91,無償化名簿!$A$17:$R$66,16))</f>
        <v/>
      </c>
      <c r="R91" s="339" t="str">
        <f>IF(無償化名簿!B44=0,"",VLOOKUP(A91,無償化名簿!$A$17:$R$66,10))</f>
        <v/>
      </c>
      <c r="S91" s="339" t="str">
        <f>IF(無償化名簿!B44=0,"",VLOOKUP(A91,無償化名簿!$A$17:$R$66,11))</f>
        <v/>
      </c>
      <c r="T91" s="308" t="str">
        <f>IF(無償化名簿!C44=0,"",VLOOKUP(A91,無償化名簿!$A$17:$R$66,18))</f>
        <v/>
      </c>
      <c r="U91" s="311" t="str">
        <f t="shared" ref="U91" si="181">IFERROR(IF(B92=0,"",IF((Q91+R91-S91)&lt;=T91,"0",IF((Q91+R91-S91)&gt;T91,((Q91+R91-S91)-T91)))),"")</f>
        <v/>
      </c>
      <c r="V91" s="314" t="str">
        <f>IF(無償化名簿!B44=0,"",IF(D91="第2号",W91,IF(D91="第3号",X91)))</f>
        <v/>
      </c>
      <c r="W91" s="306" t="e">
        <f t="shared" ref="W91" si="182">IF(AND(D91="第2号",Q91+R91-S91&gt;T91),T91,Q91+R91-S91)</f>
        <v>#VALUE!</v>
      </c>
      <c r="X91" s="306" t="e">
        <f t="shared" ref="X91" si="183">IF(AND(D91="第3号",Q91+R91-S91&gt;T91),T91,Q91+R91-S91)</f>
        <v>#VALUE!</v>
      </c>
      <c r="Y91" s="307" t="e">
        <f t="shared" ref="Y91" si="184">IF(AND(Z91=3,AB91="〇"),"第3号",IF(Z91=3,"第2号",IF(Z91=4,"第2号",IF(Z91=5,"第2号",IF(Z91=6,"第2号",IF(Z91&gt;=7,"エラー","第3号"))))))</f>
        <v>#VALUE!</v>
      </c>
      <c r="Z91" s="307" t="e">
        <f t="shared" ref="Z91" si="185">DATEDIF(C91,DATE($AA$6,4,1),"Y")</f>
        <v>#VALUE!</v>
      </c>
      <c r="AA91" s="307" t="str">
        <f t="shared" ref="AA91" si="186">IFERROR(Y91,"第3号")</f>
        <v>第3号</v>
      </c>
      <c r="AB91" s="305" t="str">
        <f>IF(無償化名簿!$B$7=1,"〇",IF(無償化名簿!$B$7=2,"〇",IF(無償化名簿!$B$7=3,"〇","×")))</f>
        <v>×</v>
      </c>
    </row>
    <row r="92" spans="1:28" ht="15.95" customHeight="1">
      <c r="A92" s="343"/>
      <c r="B92" s="317" t="str">
        <f>IF(無償化名簿!B44=0,"",VLOOKUP(A91,無償化名簿!$A$17:$R$66,2))</f>
        <v/>
      </c>
      <c r="C92" s="346"/>
      <c r="D92" s="343"/>
      <c r="E92" s="349"/>
      <c r="F92" s="352"/>
      <c r="G92" s="354"/>
      <c r="H92" s="357"/>
      <c r="I92" s="323"/>
      <c r="J92" s="360"/>
      <c r="K92" s="320"/>
      <c r="L92" s="363"/>
      <c r="M92" s="326"/>
      <c r="N92" s="329"/>
      <c r="O92" s="332"/>
      <c r="P92" s="335"/>
      <c r="Q92" s="338"/>
      <c r="R92" s="340"/>
      <c r="S92" s="340"/>
      <c r="T92" s="309"/>
      <c r="U92" s="312"/>
      <c r="V92" s="315"/>
      <c r="W92" s="306"/>
      <c r="X92" s="306"/>
      <c r="Y92" s="307"/>
      <c r="Z92" s="307"/>
      <c r="AA92" s="307"/>
      <c r="AB92" s="305"/>
    </row>
    <row r="93" spans="1:28" ht="15.95" customHeight="1" thickBot="1">
      <c r="A93" s="344"/>
      <c r="B93" s="318"/>
      <c r="C93" s="347"/>
      <c r="D93" s="344"/>
      <c r="E93" s="350"/>
      <c r="F93" s="162" t="str">
        <f>IF(AND(E$1="認可外保育施設",E91="日額契約"),"月額換算額",IF(AND(E$1="認可外保育施設",E91="時間契約"),"月額換算額",""))</f>
        <v/>
      </c>
      <c r="G93" s="355"/>
      <c r="H93" s="358"/>
      <c r="I93" s="324"/>
      <c r="J93" s="361"/>
      <c r="K93" s="321"/>
      <c r="L93" s="364"/>
      <c r="M93" s="327"/>
      <c r="N93" s="330"/>
      <c r="O93" s="333"/>
      <c r="P93" s="336"/>
      <c r="Q93" s="146" t="str">
        <f>IF(OR(F91=Q91,Q91="算定不可",E91="日額契約",E91="時間契約"),"","月途中案分額")</f>
        <v/>
      </c>
      <c r="R93" s="341"/>
      <c r="S93" s="341"/>
      <c r="T93" s="310"/>
      <c r="U93" s="313"/>
      <c r="V93" s="316"/>
      <c r="W93" s="306"/>
      <c r="X93" s="306"/>
      <c r="Y93" s="307"/>
      <c r="Z93" s="307"/>
      <c r="AA93" s="307"/>
      <c r="AB93" s="305"/>
    </row>
    <row r="94" spans="1:28" ht="15.95" customHeight="1">
      <c r="A94" s="342">
        <v>29</v>
      </c>
      <c r="B94" s="67" t="str">
        <f>IF(無償化名簿!B45=0, "",VLOOKUP(A94,無償化名簿!$A$17:$R$66,4))</f>
        <v/>
      </c>
      <c r="C94" s="345" t="str">
        <f>IF(無償化名簿!B45=0,"",VLOOKUP(A94,無償化名簿!$A$17:$R$66,3))</f>
        <v/>
      </c>
      <c r="D94" s="342" t="str">
        <f t="shared" ref="D94" si="187">IF(C94="","",AA94)</f>
        <v/>
      </c>
      <c r="E94" s="348" t="str">
        <f>IF(無償化名簿!B45=0,"",VLOOKUP(A94,無償化名簿!$A$17:$R$66,6))</f>
        <v/>
      </c>
      <c r="F94" s="351" t="str">
        <f>IF(無償化名簿!B45=0,"",VLOOKUP(A94,無償化名簿!$A$17:$R$66,7))</f>
        <v/>
      </c>
      <c r="G94" s="353" t="s">
        <v>5</v>
      </c>
      <c r="H94" s="356" t="str">
        <f>IF(無償化名簿!B45=0,"",VLOOKUP(A94,無償化名簿!$A$17:$R$66,13))</f>
        <v/>
      </c>
      <c r="I94" s="322" t="s">
        <v>101</v>
      </c>
      <c r="J94" s="359" t="s">
        <v>63</v>
      </c>
      <c r="K94" s="319" t="str">
        <f>IF(無償化名簿!B45=0,"",VLOOKUP(A94,無償化名簿!$A$17:$R$66,14))</f>
        <v/>
      </c>
      <c r="L94" s="362" t="s">
        <v>101</v>
      </c>
      <c r="M94" s="325" t="str">
        <f>IF(無償化名簿!L45=0,"ー",無償化名簿!L45)</f>
        <v>ー</v>
      </c>
      <c r="N94" s="328" t="str">
        <f>IF(AND($E$1="一時預かり事業",E94="月額契約"),"",IF(AND($E$1="一時預かり事業",E94="日額契約"),"日",IF(AND($E$1="一時預かり事業",E94="時間契約"),"時間",IF(AND($E$1="認可外保育施設",無償化名簿!L45&gt;=1),"日",IF(AND($E$1="病児保育事業",E94="月額契約"),"",IF(AND($E$1="病児保育事業",E94="日額契約"),"日",IF(AND($E$1="病児保育事業",E94="時間契約"),"時間",IF(AND($E$1="子育て援助活動支援事業",E94="月額契約"),"",IF(AND($E$1="子育て援助活動支援事業",E94="日額契約"),"日",IF(AND($E$1="子育て援助活動支援事業",E94="時間契約"),"時間",""))))))))))</f>
        <v/>
      </c>
      <c r="O94" s="331" t="str">
        <f>IF(無償化名簿!B45=0,"",VLOOKUP(A94,無償化名簿!$A$17:$R$66,15))</f>
        <v/>
      </c>
      <c r="P94" s="334" t="str">
        <f>IF(無償化名簿!B45=0,"",VLOOKUP(A94,無償化名簿!$A$17:$R$66,8))</f>
        <v/>
      </c>
      <c r="Q94" s="337" t="str">
        <f>IF(無償化名簿!B45=0,"",VLOOKUP(A94,無償化名簿!$A$17:$R$66,16))</f>
        <v/>
      </c>
      <c r="R94" s="339" t="str">
        <f>IF(無償化名簿!B45=0,"",VLOOKUP(A94,無償化名簿!$A$17:$R$66,10))</f>
        <v/>
      </c>
      <c r="S94" s="339" t="str">
        <f>IF(無償化名簿!B45=0,"",VLOOKUP(A94,無償化名簿!$A$17:$R$66,11))</f>
        <v/>
      </c>
      <c r="T94" s="308" t="str">
        <f>IF(無償化名簿!C45=0,"",VLOOKUP(A94,無償化名簿!$A$17:$R$66,18))</f>
        <v/>
      </c>
      <c r="U94" s="311" t="str">
        <f t="shared" ref="U94" si="188">IFERROR(IF(B95=0,"",IF((Q94+R94-S94)&lt;=T94,"0",IF((Q94+R94-S94)&gt;T94,((Q94+R94-S94)-T94)))),"")</f>
        <v/>
      </c>
      <c r="V94" s="314" t="str">
        <f>IF(無償化名簿!B45=0,"",IF(D94="第2号",W94,IF(D94="第3号",X94)))</f>
        <v/>
      </c>
      <c r="W94" s="306" t="e">
        <f t="shared" ref="W94" si="189">IF(AND(D94="第2号",Q94+R94-S94&gt;T94),T94,Q94+R94-S94)</f>
        <v>#VALUE!</v>
      </c>
      <c r="X94" s="306" t="e">
        <f t="shared" ref="X94" si="190">IF(AND(D94="第3号",Q94+R94-S94&gt;T94),T94,Q94+R94-S94)</f>
        <v>#VALUE!</v>
      </c>
      <c r="Y94" s="307" t="e">
        <f t="shared" ref="Y94" si="191">IF(AND(Z94=3,AB94="〇"),"第3号",IF(Z94=3,"第2号",IF(Z94=4,"第2号",IF(Z94=5,"第2号",IF(Z94=6,"第2号",IF(Z94&gt;=7,"エラー","第3号"))))))</f>
        <v>#VALUE!</v>
      </c>
      <c r="Z94" s="307" t="e">
        <f t="shared" ref="Z94" si="192">DATEDIF(C94,DATE($AA$6,4,1),"Y")</f>
        <v>#VALUE!</v>
      </c>
      <c r="AA94" s="307" t="str">
        <f t="shared" ref="AA94" si="193">IFERROR(Y94,"第3号")</f>
        <v>第3号</v>
      </c>
      <c r="AB94" s="305" t="str">
        <f>IF(無償化名簿!$B$7=1,"〇",IF(無償化名簿!$B$7=2,"〇",IF(無償化名簿!$B$7=3,"〇","×")))</f>
        <v>×</v>
      </c>
    </row>
    <row r="95" spans="1:28" ht="15.95" customHeight="1">
      <c r="A95" s="343"/>
      <c r="B95" s="317" t="str">
        <f>IF(無償化名簿!B45=0,"",VLOOKUP(A94,無償化名簿!$A$17:$R$66,2))</f>
        <v/>
      </c>
      <c r="C95" s="346"/>
      <c r="D95" s="343"/>
      <c r="E95" s="349"/>
      <c r="F95" s="352"/>
      <c r="G95" s="354"/>
      <c r="H95" s="357"/>
      <c r="I95" s="323"/>
      <c r="J95" s="360"/>
      <c r="K95" s="320"/>
      <c r="L95" s="363"/>
      <c r="M95" s="326"/>
      <c r="N95" s="329"/>
      <c r="O95" s="332"/>
      <c r="P95" s="335"/>
      <c r="Q95" s="338"/>
      <c r="R95" s="340"/>
      <c r="S95" s="340"/>
      <c r="T95" s="309"/>
      <c r="U95" s="312"/>
      <c r="V95" s="315"/>
      <c r="W95" s="306"/>
      <c r="X95" s="306"/>
      <c r="Y95" s="307"/>
      <c r="Z95" s="307"/>
      <c r="AA95" s="307"/>
      <c r="AB95" s="305"/>
    </row>
    <row r="96" spans="1:28" ht="15.95" customHeight="1" thickBot="1">
      <c r="A96" s="344"/>
      <c r="B96" s="318"/>
      <c r="C96" s="347"/>
      <c r="D96" s="344"/>
      <c r="E96" s="350"/>
      <c r="F96" s="162" t="str">
        <f>IF(AND(E$1="認可外保育施設",E94="日額契約"),"月額換算額",IF(AND(E$1="認可外保育施設",E94="時間契約"),"月額換算額",""))</f>
        <v/>
      </c>
      <c r="G96" s="355"/>
      <c r="H96" s="358"/>
      <c r="I96" s="324"/>
      <c r="J96" s="361"/>
      <c r="K96" s="321"/>
      <c r="L96" s="364"/>
      <c r="M96" s="327"/>
      <c r="N96" s="330"/>
      <c r="O96" s="333"/>
      <c r="P96" s="336"/>
      <c r="Q96" s="146" t="str">
        <f>IF(OR(F94=Q94,Q94="算定不可",E94="日額契約",E94="時間契約"),"","月途中案分額")</f>
        <v/>
      </c>
      <c r="R96" s="341"/>
      <c r="S96" s="341"/>
      <c r="T96" s="310"/>
      <c r="U96" s="313"/>
      <c r="V96" s="316"/>
      <c r="W96" s="306"/>
      <c r="X96" s="306"/>
      <c r="Y96" s="307"/>
      <c r="Z96" s="307"/>
      <c r="AA96" s="307"/>
      <c r="AB96" s="305"/>
    </row>
    <row r="97" spans="1:28" ht="15.95" customHeight="1">
      <c r="A97" s="342">
        <v>30</v>
      </c>
      <c r="B97" s="67" t="str">
        <f>IF(無償化名簿!B46=0, "",VLOOKUP(A97,無償化名簿!$A$17:$R$66,4))</f>
        <v/>
      </c>
      <c r="C97" s="345" t="str">
        <f>IF(無償化名簿!B46=0,"",VLOOKUP(A97,無償化名簿!$A$17:$R$66,3))</f>
        <v/>
      </c>
      <c r="D97" s="342" t="str">
        <f t="shared" ref="D97" si="194">IF(C97="","",AA97)</f>
        <v/>
      </c>
      <c r="E97" s="348" t="str">
        <f>IF(無償化名簿!B46=0,"",VLOOKUP(A97,無償化名簿!$A$17:$R$66,6))</f>
        <v/>
      </c>
      <c r="F97" s="351" t="str">
        <f>IF(無償化名簿!B46=0,"",VLOOKUP(A97,無償化名簿!$A$17:$R$66,7))</f>
        <v/>
      </c>
      <c r="G97" s="353" t="s">
        <v>5</v>
      </c>
      <c r="H97" s="356" t="str">
        <f>IF(無償化名簿!B46=0,"",VLOOKUP(A97,無償化名簿!$A$17:$R$66,13))</f>
        <v/>
      </c>
      <c r="I97" s="322" t="s">
        <v>101</v>
      </c>
      <c r="J97" s="359" t="s">
        <v>63</v>
      </c>
      <c r="K97" s="319" t="str">
        <f>IF(無償化名簿!B46=0,"",VLOOKUP(A97,無償化名簿!$A$17:$R$66,14))</f>
        <v/>
      </c>
      <c r="L97" s="362" t="s">
        <v>101</v>
      </c>
      <c r="M97" s="325" t="str">
        <f>IF(無償化名簿!L46=0,"ー",無償化名簿!L46)</f>
        <v>ー</v>
      </c>
      <c r="N97" s="328" t="str">
        <f>IF(AND($E$1="一時預かり事業",E97="月額契約"),"",IF(AND($E$1="一時預かり事業",E97="日額契約"),"日",IF(AND($E$1="一時預かり事業",E97="時間契約"),"時間",IF(AND($E$1="認可外保育施設",無償化名簿!L46&gt;=1),"日",IF(AND($E$1="病児保育事業",E97="月額契約"),"",IF(AND($E$1="病児保育事業",E97="日額契約"),"日",IF(AND($E$1="病児保育事業",E97="時間契約"),"時間",IF(AND($E$1="子育て援助活動支援事業",E97="月額契約"),"",IF(AND($E$1="子育て援助活動支援事業",E97="日額契約"),"日",IF(AND($E$1="子育て援助活動支援事業",E97="時間契約"),"時間",""))))))))))</f>
        <v/>
      </c>
      <c r="O97" s="331" t="str">
        <f>IF(無償化名簿!B46=0,"",VLOOKUP(A97,無償化名簿!$A$17:$R$66,15))</f>
        <v/>
      </c>
      <c r="P97" s="334" t="str">
        <f>IF(無償化名簿!B46=0,"",VLOOKUP(A97,無償化名簿!$A$17:$R$66,8))</f>
        <v/>
      </c>
      <c r="Q97" s="337" t="str">
        <f>IF(無償化名簿!B46=0,"",VLOOKUP(A97,無償化名簿!$A$17:$R$66,16))</f>
        <v/>
      </c>
      <c r="R97" s="339" t="str">
        <f>IF(無償化名簿!B46=0,"",VLOOKUP(A97,無償化名簿!$A$17:$R$66,10))</f>
        <v/>
      </c>
      <c r="S97" s="339" t="str">
        <f>IF(無償化名簿!B46=0,"",VLOOKUP(A97,無償化名簿!$A$17:$R$66,11))</f>
        <v/>
      </c>
      <c r="T97" s="308" t="str">
        <f>IF(無償化名簿!C46=0,"",VLOOKUP(A97,無償化名簿!$A$17:$R$66,18))</f>
        <v/>
      </c>
      <c r="U97" s="311" t="str">
        <f t="shared" ref="U97" si="195">IFERROR(IF(B98=0,"",IF((Q97+R97-S97)&lt;=T97,"0",IF((Q97+R97-S97)&gt;T97,((Q97+R97-S97)-T97)))),"")</f>
        <v/>
      </c>
      <c r="V97" s="314" t="str">
        <f>IF(無償化名簿!B46=0,"",IF(D97="第2号",W97,IF(D97="第3号",X97)))</f>
        <v/>
      </c>
      <c r="W97" s="306" t="e">
        <f t="shared" ref="W97" si="196">IF(AND(D97="第2号",Q97+R97-S97&gt;T97),T97,Q97+R97-S97)</f>
        <v>#VALUE!</v>
      </c>
      <c r="X97" s="306" t="e">
        <f t="shared" ref="X97" si="197">IF(AND(D97="第3号",Q97+R97-S97&gt;T97),T97,Q97+R97-S97)</f>
        <v>#VALUE!</v>
      </c>
      <c r="Y97" s="307" t="e">
        <f t="shared" ref="Y97" si="198">IF(AND(Z97=3,AB97="〇"),"第3号",IF(Z97=3,"第2号",IF(Z97=4,"第2号",IF(Z97=5,"第2号",IF(Z97=6,"第2号",IF(Z97&gt;=7,"エラー","第3号"))))))</f>
        <v>#VALUE!</v>
      </c>
      <c r="Z97" s="307" t="e">
        <f t="shared" ref="Z97" si="199">DATEDIF(C97,DATE($AA$6,4,1),"Y")</f>
        <v>#VALUE!</v>
      </c>
      <c r="AA97" s="307" t="str">
        <f t="shared" ref="AA97" si="200">IFERROR(Y97,"第3号")</f>
        <v>第3号</v>
      </c>
      <c r="AB97" s="305" t="str">
        <f>IF(無償化名簿!$B$7=1,"〇",IF(無償化名簿!$B$7=2,"〇",IF(無償化名簿!$B$7=3,"〇","×")))</f>
        <v>×</v>
      </c>
    </row>
    <row r="98" spans="1:28" ht="15.95" customHeight="1">
      <c r="A98" s="343"/>
      <c r="B98" s="317" t="str">
        <f>IF(無償化名簿!B46=0,"",VLOOKUP(A97,無償化名簿!$A$17:$R$66,2))</f>
        <v/>
      </c>
      <c r="C98" s="346"/>
      <c r="D98" s="343"/>
      <c r="E98" s="349"/>
      <c r="F98" s="352"/>
      <c r="G98" s="354"/>
      <c r="H98" s="357"/>
      <c r="I98" s="323"/>
      <c r="J98" s="360"/>
      <c r="K98" s="320"/>
      <c r="L98" s="363"/>
      <c r="M98" s="326"/>
      <c r="N98" s="329"/>
      <c r="O98" s="332"/>
      <c r="P98" s="335"/>
      <c r="Q98" s="338"/>
      <c r="R98" s="340"/>
      <c r="S98" s="340"/>
      <c r="T98" s="309"/>
      <c r="U98" s="312"/>
      <c r="V98" s="315"/>
      <c r="W98" s="306"/>
      <c r="X98" s="306"/>
      <c r="Y98" s="307"/>
      <c r="Z98" s="307"/>
      <c r="AA98" s="307"/>
      <c r="AB98" s="305"/>
    </row>
    <row r="99" spans="1:28" ht="15.95" customHeight="1" thickBot="1">
      <c r="A99" s="344"/>
      <c r="B99" s="318"/>
      <c r="C99" s="347"/>
      <c r="D99" s="344"/>
      <c r="E99" s="350"/>
      <c r="F99" s="162" t="str">
        <f>IF(AND(E$1="認可外保育施設",E97="日額契約"),"月額換算額",IF(AND(E$1="認可外保育施設",E97="時間契約"),"月額換算額",""))</f>
        <v/>
      </c>
      <c r="G99" s="355"/>
      <c r="H99" s="358"/>
      <c r="I99" s="324"/>
      <c r="J99" s="361"/>
      <c r="K99" s="321"/>
      <c r="L99" s="364"/>
      <c r="M99" s="327"/>
      <c r="N99" s="330"/>
      <c r="O99" s="333"/>
      <c r="P99" s="336"/>
      <c r="Q99" s="146" t="str">
        <f>IF(OR(F97=Q97,Q97="算定不可",E97="日額契約",E97="時間契約"),"","月途中案分額")</f>
        <v/>
      </c>
      <c r="R99" s="341"/>
      <c r="S99" s="341"/>
      <c r="T99" s="310"/>
      <c r="U99" s="313"/>
      <c r="V99" s="316"/>
      <c r="W99" s="306"/>
      <c r="X99" s="306"/>
      <c r="Y99" s="307"/>
      <c r="Z99" s="307"/>
      <c r="AA99" s="307"/>
      <c r="AB99" s="305"/>
    </row>
    <row r="100" spans="1:28" ht="15.95" customHeight="1">
      <c r="A100" s="342">
        <v>31</v>
      </c>
      <c r="B100" s="67" t="str">
        <f>IF(無償化名簿!B47=0, "",VLOOKUP(A100,無償化名簿!$A$17:$R$66,4))</f>
        <v/>
      </c>
      <c r="C100" s="345" t="str">
        <f>IF(無償化名簿!B47=0,"",VLOOKUP(A100,無償化名簿!$A$17:$R$66,3))</f>
        <v/>
      </c>
      <c r="D100" s="342" t="str">
        <f t="shared" ref="D100" si="201">IF(C100="","",AA100)</f>
        <v/>
      </c>
      <c r="E100" s="348" t="str">
        <f>IF(無償化名簿!B47=0,"",VLOOKUP(A100,無償化名簿!$A$17:$R$66,6))</f>
        <v/>
      </c>
      <c r="F100" s="351" t="str">
        <f>IF(無償化名簿!B47=0,"",VLOOKUP(A100,無償化名簿!$A$17:$R$66,7))</f>
        <v/>
      </c>
      <c r="G100" s="353" t="s">
        <v>5</v>
      </c>
      <c r="H100" s="356" t="str">
        <f>IF(無償化名簿!B47=0,"",VLOOKUP(A100,無償化名簿!$A$17:$R$66,13))</f>
        <v/>
      </c>
      <c r="I100" s="322" t="s">
        <v>101</v>
      </c>
      <c r="J100" s="359" t="s">
        <v>63</v>
      </c>
      <c r="K100" s="319" t="str">
        <f>IF(無償化名簿!B47=0,"",VLOOKUP(A100,無償化名簿!$A$17:$R$66,14))</f>
        <v/>
      </c>
      <c r="L100" s="362" t="s">
        <v>101</v>
      </c>
      <c r="M100" s="325" t="str">
        <f>IF(無償化名簿!L47=0,"ー",無償化名簿!L47)</f>
        <v>ー</v>
      </c>
      <c r="N100" s="328" t="str">
        <f>IF(AND($E$1="一時預かり事業",E100="月額契約"),"",IF(AND($E$1="一時預かり事業",E100="日額契約"),"日",IF(AND($E$1="一時預かり事業",E100="時間契約"),"時間",IF(AND($E$1="認可外保育施設",無償化名簿!L47&gt;=1),"日",IF(AND($E$1="病児保育事業",E100="月額契約"),"",IF(AND($E$1="病児保育事業",E100="日額契約"),"日",IF(AND($E$1="病児保育事業",E100="時間契約"),"時間",IF(AND($E$1="子育て援助活動支援事業",E100="月額契約"),"",IF(AND($E$1="子育て援助活動支援事業",E100="日額契約"),"日",IF(AND($E$1="子育て援助活動支援事業",E100="時間契約"),"時間",""))))))))))</f>
        <v/>
      </c>
      <c r="O100" s="331" t="str">
        <f>IF(無償化名簿!B47=0,"",VLOOKUP(A100,無償化名簿!$A$17:$R$66,15))</f>
        <v/>
      </c>
      <c r="P100" s="334" t="str">
        <f>IF(無償化名簿!B47=0,"",VLOOKUP(A100,無償化名簿!$A$17:$R$66,8))</f>
        <v/>
      </c>
      <c r="Q100" s="337" t="str">
        <f>IF(無償化名簿!B47=0,"",VLOOKUP(A100,無償化名簿!$A$17:$R$66,16))</f>
        <v/>
      </c>
      <c r="R100" s="339" t="str">
        <f>IF(無償化名簿!B47=0,"",VLOOKUP(A100,無償化名簿!$A$17:$R$66,10))</f>
        <v/>
      </c>
      <c r="S100" s="339" t="str">
        <f>IF(無償化名簿!B47=0,"",VLOOKUP(A100,無償化名簿!$A$17:$R$66,11))</f>
        <v/>
      </c>
      <c r="T100" s="308" t="str">
        <f>IF(無償化名簿!C47=0,"",VLOOKUP(A100,無償化名簿!$A$17:$R$66,18))</f>
        <v/>
      </c>
      <c r="U100" s="311" t="str">
        <f t="shared" ref="U100" si="202">IFERROR(IF(B101=0,"",IF((Q100+R100-S100)&lt;=T100,"0",IF((Q100+R100-S100)&gt;T100,((Q100+R100-S100)-T100)))),"")</f>
        <v/>
      </c>
      <c r="V100" s="314" t="str">
        <f>IF(無償化名簿!B47=0,"",IF(D100="第2号",W100,IF(D100="第3号",X100)))</f>
        <v/>
      </c>
      <c r="W100" s="306" t="e">
        <f t="shared" ref="W100" si="203">IF(AND(D100="第2号",Q100+R100-S100&gt;T100),T100,Q100+R100-S100)</f>
        <v>#VALUE!</v>
      </c>
      <c r="X100" s="306" t="e">
        <f t="shared" ref="X100" si="204">IF(AND(D100="第3号",Q100+R100-S100&gt;T100),T100,Q100+R100-S100)</f>
        <v>#VALUE!</v>
      </c>
      <c r="Y100" s="307" t="e">
        <f t="shared" ref="Y100" si="205">IF(AND(Z100=3,AB100="〇"),"第3号",IF(Z100=3,"第2号",IF(Z100=4,"第2号",IF(Z100=5,"第2号",IF(Z100=6,"第2号",IF(Z100&gt;=7,"エラー","第3号"))))))</f>
        <v>#VALUE!</v>
      </c>
      <c r="Z100" s="307" t="e">
        <f t="shared" ref="Z100" si="206">DATEDIF(C100,DATE($AA$6,4,1),"Y")</f>
        <v>#VALUE!</v>
      </c>
      <c r="AA100" s="307" t="str">
        <f t="shared" ref="AA100" si="207">IFERROR(Y100,"第3号")</f>
        <v>第3号</v>
      </c>
      <c r="AB100" s="305" t="str">
        <f>IF(無償化名簿!$B$7=1,"〇",IF(無償化名簿!$B$7=2,"〇",IF(無償化名簿!$B$7=3,"〇","×")))</f>
        <v>×</v>
      </c>
    </row>
    <row r="101" spans="1:28" ht="15.95" customHeight="1">
      <c r="A101" s="343"/>
      <c r="B101" s="317" t="str">
        <f>IF(無償化名簿!B47=0,"",VLOOKUP(A100,無償化名簿!$A$17:$R$66,2))</f>
        <v/>
      </c>
      <c r="C101" s="346"/>
      <c r="D101" s="343"/>
      <c r="E101" s="349"/>
      <c r="F101" s="352"/>
      <c r="G101" s="354"/>
      <c r="H101" s="357"/>
      <c r="I101" s="323"/>
      <c r="J101" s="360"/>
      <c r="K101" s="320"/>
      <c r="L101" s="363"/>
      <c r="M101" s="326"/>
      <c r="N101" s="329"/>
      <c r="O101" s="332"/>
      <c r="P101" s="335"/>
      <c r="Q101" s="338"/>
      <c r="R101" s="340"/>
      <c r="S101" s="340"/>
      <c r="T101" s="309"/>
      <c r="U101" s="312"/>
      <c r="V101" s="315"/>
      <c r="W101" s="306"/>
      <c r="X101" s="306"/>
      <c r="Y101" s="307"/>
      <c r="Z101" s="307"/>
      <c r="AA101" s="307"/>
      <c r="AB101" s="305"/>
    </row>
    <row r="102" spans="1:28" ht="15.95" customHeight="1" thickBot="1">
      <c r="A102" s="344"/>
      <c r="B102" s="318"/>
      <c r="C102" s="347"/>
      <c r="D102" s="344"/>
      <c r="E102" s="350"/>
      <c r="F102" s="162" t="str">
        <f>IF(AND(E$1="認可外保育施設",E100="日額契約"),"月額換算額",IF(AND(E$1="認可外保育施設",E100="時間契約"),"月額換算額",""))</f>
        <v/>
      </c>
      <c r="G102" s="355"/>
      <c r="H102" s="358"/>
      <c r="I102" s="324"/>
      <c r="J102" s="361"/>
      <c r="K102" s="321"/>
      <c r="L102" s="364"/>
      <c r="M102" s="327"/>
      <c r="N102" s="330"/>
      <c r="O102" s="333"/>
      <c r="P102" s="336"/>
      <c r="Q102" s="146" t="str">
        <f>IF(OR(F100=Q100,Q100="算定不可",E100="日額契約",E100="時間契約"),"","月途中案分額")</f>
        <v/>
      </c>
      <c r="R102" s="341"/>
      <c r="S102" s="341"/>
      <c r="T102" s="310"/>
      <c r="U102" s="313"/>
      <c r="V102" s="316"/>
      <c r="W102" s="306"/>
      <c r="X102" s="306"/>
      <c r="Y102" s="307"/>
      <c r="Z102" s="307"/>
      <c r="AA102" s="307"/>
      <c r="AB102" s="305"/>
    </row>
    <row r="103" spans="1:28" ht="15.95" customHeight="1">
      <c r="A103" s="342">
        <v>32</v>
      </c>
      <c r="B103" s="67" t="str">
        <f>IF(無償化名簿!B48=0, "",VLOOKUP(A103,無償化名簿!$A$17:$R$66,4))</f>
        <v/>
      </c>
      <c r="C103" s="345" t="str">
        <f>IF(無償化名簿!B48=0,"",VLOOKUP(A103,無償化名簿!$A$17:$R$66,3))</f>
        <v/>
      </c>
      <c r="D103" s="342" t="str">
        <f t="shared" ref="D103" si="208">IF(C103="","",AA103)</f>
        <v/>
      </c>
      <c r="E103" s="348" t="str">
        <f>IF(無償化名簿!B48=0,"",VLOOKUP(A103,無償化名簿!$A$17:$R$66,6))</f>
        <v/>
      </c>
      <c r="F103" s="351" t="str">
        <f>IF(無償化名簿!B48=0,"",VLOOKUP(A103,無償化名簿!$A$17:$R$66,7))</f>
        <v/>
      </c>
      <c r="G103" s="353" t="s">
        <v>5</v>
      </c>
      <c r="H103" s="356" t="str">
        <f>IF(無償化名簿!B48=0,"",VLOOKUP(A103,無償化名簿!$A$17:$R$66,13))</f>
        <v/>
      </c>
      <c r="I103" s="322" t="s">
        <v>101</v>
      </c>
      <c r="J103" s="359" t="s">
        <v>63</v>
      </c>
      <c r="K103" s="319" t="str">
        <f>IF(無償化名簿!B48=0,"",VLOOKUP(A103,無償化名簿!$A$17:$R$66,14))</f>
        <v/>
      </c>
      <c r="L103" s="362" t="s">
        <v>101</v>
      </c>
      <c r="M103" s="325" t="str">
        <f>IF(無償化名簿!L48=0,"ー",無償化名簿!L48)</f>
        <v>ー</v>
      </c>
      <c r="N103" s="328" t="str">
        <f>IF(AND($E$1="一時預かり事業",E103="月額契約"),"",IF(AND($E$1="一時預かり事業",E103="日額契約"),"日",IF(AND($E$1="一時預かり事業",E103="時間契約"),"時間",IF(AND($E$1="認可外保育施設",無償化名簿!L48&gt;=1),"日",IF(AND($E$1="病児保育事業",E103="月額契約"),"",IF(AND($E$1="病児保育事業",E103="日額契約"),"日",IF(AND($E$1="病児保育事業",E103="時間契約"),"時間",IF(AND($E$1="子育て援助活動支援事業",E103="月額契約"),"",IF(AND($E$1="子育て援助活動支援事業",E103="日額契約"),"日",IF(AND($E$1="子育て援助活動支援事業",E103="時間契約"),"時間",""))))))))))</f>
        <v/>
      </c>
      <c r="O103" s="331" t="str">
        <f>IF(無償化名簿!B48=0,"",VLOOKUP(A103,無償化名簿!$A$17:$R$66,15))</f>
        <v/>
      </c>
      <c r="P103" s="334" t="str">
        <f>IF(無償化名簿!B48=0,"",VLOOKUP(A103,無償化名簿!$A$17:$R$66,8))</f>
        <v/>
      </c>
      <c r="Q103" s="337" t="str">
        <f>IF(無償化名簿!B48=0,"",VLOOKUP(A103,無償化名簿!$A$17:$R$66,16))</f>
        <v/>
      </c>
      <c r="R103" s="339" t="str">
        <f>IF(無償化名簿!B48=0,"",VLOOKUP(A103,無償化名簿!$A$17:$R$66,10))</f>
        <v/>
      </c>
      <c r="S103" s="339" t="str">
        <f>IF(無償化名簿!B48=0,"",VLOOKUP(A103,無償化名簿!$A$17:$R$66,11))</f>
        <v/>
      </c>
      <c r="T103" s="308" t="str">
        <f>IF(無償化名簿!C48=0,"",VLOOKUP(A103,無償化名簿!$A$17:$R$66,18))</f>
        <v/>
      </c>
      <c r="U103" s="311" t="str">
        <f t="shared" ref="U103" si="209">IFERROR(IF(B104=0,"",IF((Q103+R103-S103)&lt;=T103,"0",IF((Q103+R103-S103)&gt;T103,((Q103+R103-S103)-T103)))),"")</f>
        <v/>
      </c>
      <c r="V103" s="314" t="str">
        <f>IF(無償化名簿!B48=0,"",IF(D103="第2号",W103,IF(D103="第3号",X103)))</f>
        <v/>
      </c>
      <c r="W103" s="306" t="e">
        <f t="shared" ref="W103" si="210">IF(AND(D103="第2号",Q103+R103-S103&gt;T103),T103,Q103+R103-S103)</f>
        <v>#VALUE!</v>
      </c>
      <c r="X103" s="306" t="e">
        <f t="shared" ref="X103" si="211">IF(AND(D103="第3号",Q103+R103-S103&gt;T103),T103,Q103+R103-S103)</f>
        <v>#VALUE!</v>
      </c>
      <c r="Y103" s="307" t="e">
        <f t="shared" ref="Y103" si="212">IF(AND(Z103=3,AB103="〇"),"第3号",IF(Z103=3,"第2号",IF(Z103=4,"第2号",IF(Z103=5,"第2号",IF(Z103=6,"第2号",IF(Z103&gt;=7,"エラー","第3号"))))))</f>
        <v>#VALUE!</v>
      </c>
      <c r="Z103" s="307" t="e">
        <f t="shared" ref="Z103" si="213">DATEDIF(C103,DATE($AA$6,4,1),"Y")</f>
        <v>#VALUE!</v>
      </c>
      <c r="AA103" s="307" t="str">
        <f t="shared" ref="AA103" si="214">IFERROR(Y103,"第3号")</f>
        <v>第3号</v>
      </c>
      <c r="AB103" s="305" t="str">
        <f>IF(無償化名簿!$B$7=1,"〇",IF(無償化名簿!$B$7=2,"〇",IF(無償化名簿!$B$7=3,"〇","×")))</f>
        <v>×</v>
      </c>
    </row>
    <row r="104" spans="1:28" ht="15.95" customHeight="1">
      <c r="A104" s="343"/>
      <c r="B104" s="317" t="str">
        <f>IF(無償化名簿!B48=0,"",VLOOKUP(A103,無償化名簿!$A$17:$R$66,2))</f>
        <v/>
      </c>
      <c r="C104" s="346"/>
      <c r="D104" s="343"/>
      <c r="E104" s="349"/>
      <c r="F104" s="352"/>
      <c r="G104" s="354"/>
      <c r="H104" s="357"/>
      <c r="I104" s="323"/>
      <c r="J104" s="360"/>
      <c r="K104" s="320"/>
      <c r="L104" s="363"/>
      <c r="M104" s="326"/>
      <c r="N104" s="329"/>
      <c r="O104" s="332"/>
      <c r="P104" s="335"/>
      <c r="Q104" s="338"/>
      <c r="R104" s="340"/>
      <c r="S104" s="340"/>
      <c r="T104" s="309"/>
      <c r="U104" s="312"/>
      <c r="V104" s="315"/>
      <c r="W104" s="306"/>
      <c r="X104" s="306"/>
      <c r="Y104" s="307"/>
      <c r="Z104" s="307"/>
      <c r="AA104" s="307"/>
      <c r="AB104" s="305"/>
    </row>
    <row r="105" spans="1:28" ht="15.95" customHeight="1" thickBot="1">
      <c r="A105" s="344"/>
      <c r="B105" s="318"/>
      <c r="C105" s="347"/>
      <c r="D105" s="344"/>
      <c r="E105" s="350"/>
      <c r="F105" s="162" t="str">
        <f>IF(AND(E$1="認可外保育施設",E103="日額契約"),"月額換算額",IF(AND(E$1="認可外保育施設",E103="時間契約"),"月額換算額",""))</f>
        <v/>
      </c>
      <c r="G105" s="355"/>
      <c r="H105" s="358"/>
      <c r="I105" s="324"/>
      <c r="J105" s="361"/>
      <c r="K105" s="321"/>
      <c r="L105" s="364"/>
      <c r="M105" s="327"/>
      <c r="N105" s="330"/>
      <c r="O105" s="333"/>
      <c r="P105" s="336"/>
      <c r="Q105" s="146" t="str">
        <f>IF(OR(F103=Q103,Q103="算定不可",E103="日額契約",E103="時間契約"),"","月途中案分額")</f>
        <v/>
      </c>
      <c r="R105" s="341"/>
      <c r="S105" s="341"/>
      <c r="T105" s="310"/>
      <c r="U105" s="313"/>
      <c r="V105" s="316"/>
      <c r="W105" s="306"/>
      <c r="X105" s="306"/>
      <c r="Y105" s="307"/>
      <c r="Z105" s="307"/>
      <c r="AA105" s="307"/>
      <c r="AB105" s="305"/>
    </row>
    <row r="106" spans="1:28" ht="15.95" customHeight="1">
      <c r="A106" s="342">
        <v>33</v>
      </c>
      <c r="B106" s="67" t="str">
        <f>IF(無償化名簿!B49=0, "",VLOOKUP(A106,無償化名簿!$A$17:$R$66,4))</f>
        <v/>
      </c>
      <c r="C106" s="345" t="str">
        <f>IF(無償化名簿!B49=0,"",VLOOKUP(A106,無償化名簿!$A$17:$R$66,3))</f>
        <v/>
      </c>
      <c r="D106" s="342" t="str">
        <f t="shared" ref="D106" si="215">IF(C106="","",AA106)</f>
        <v/>
      </c>
      <c r="E106" s="348" t="str">
        <f>IF(無償化名簿!B49=0,"",VLOOKUP(A106,無償化名簿!$A$17:$R$66,6))</f>
        <v/>
      </c>
      <c r="F106" s="351" t="str">
        <f>IF(無償化名簿!B49=0,"",VLOOKUP(A106,無償化名簿!$A$17:$R$66,7))</f>
        <v/>
      </c>
      <c r="G106" s="353" t="s">
        <v>5</v>
      </c>
      <c r="H106" s="356" t="str">
        <f>IF(無償化名簿!B49=0,"",VLOOKUP(A106,無償化名簿!$A$17:$R$66,13))</f>
        <v/>
      </c>
      <c r="I106" s="322" t="s">
        <v>101</v>
      </c>
      <c r="J106" s="359" t="s">
        <v>63</v>
      </c>
      <c r="K106" s="319" t="str">
        <f>IF(無償化名簿!B49=0,"",VLOOKUP(A106,無償化名簿!$A$17:$R$66,14))</f>
        <v/>
      </c>
      <c r="L106" s="362" t="s">
        <v>101</v>
      </c>
      <c r="M106" s="325" t="str">
        <f>IF(無償化名簿!L49=0,"ー",無償化名簿!L49)</f>
        <v>ー</v>
      </c>
      <c r="N106" s="328" t="str">
        <f>IF(AND($E$1="一時預かり事業",E106="月額契約"),"",IF(AND($E$1="一時預かり事業",E106="日額契約"),"日",IF(AND($E$1="一時預かり事業",E106="時間契約"),"時間",IF(AND($E$1="認可外保育施設",無償化名簿!L49&gt;=1),"日",IF(AND($E$1="病児保育事業",E106="月額契約"),"",IF(AND($E$1="病児保育事業",E106="日額契約"),"日",IF(AND($E$1="病児保育事業",E106="時間契約"),"時間",IF(AND($E$1="子育て援助活動支援事業",E106="月額契約"),"",IF(AND($E$1="子育て援助活動支援事業",E106="日額契約"),"日",IF(AND($E$1="子育て援助活動支援事業",E106="時間契約"),"時間",""))))))))))</f>
        <v/>
      </c>
      <c r="O106" s="331" t="str">
        <f>IF(無償化名簿!B49=0,"",VLOOKUP(A106,無償化名簿!$A$17:$R$66,15))</f>
        <v/>
      </c>
      <c r="P106" s="334" t="str">
        <f>IF(無償化名簿!B49=0,"",VLOOKUP(A106,無償化名簿!$A$17:$R$66,8))</f>
        <v/>
      </c>
      <c r="Q106" s="337" t="str">
        <f>IF(無償化名簿!B49=0,"",VLOOKUP(A106,無償化名簿!$A$17:$R$66,16))</f>
        <v/>
      </c>
      <c r="R106" s="339" t="str">
        <f>IF(無償化名簿!B49=0,"",VLOOKUP(A106,無償化名簿!$A$17:$R$66,10))</f>
        <v/>
      </c>
      <c r="S106" s="339" t="str">
        <f>IF(無償化名簿!B49=0,"",VLOOKUP(A106,無償化名簿!$A$17:$R$66,11))</f>
        <v/>
      </c>
      <c r="T106" s="308" t="str">
        <f>IF(無償化名簿!C49=0,"",VLOOKUP(A106,無償化名簿!$A$17:$R$66,18))</f>
        <v/>
      </c>
      <c r="U106" s="311" t="str">
        <f t="shared" ref="U106" si="216">IFERROR(IF(B107=0,"",IF((Q106+R106-S106)&lt;=T106,"0",IF((Q106+R106-S106)&gt;T106,((Q106+R106-S106)-T106)))),"")</f>
        <v/>
      </c>
      <c r="V106" s="314" t="str">
        <f>IF(無償化名簿!B49=0,"",IF(D106="第2号",W106,IF(D106="第3号",X106)))</f>
        <v/>
      </c>
      <c r="W106" s="306" t="e">
        <f t="shared" ref="W106" si="217">IF(AND(D106="第2号",Q106+R106-S106&gt;T106),T106,Q106+R106-S106)</f>
        <v>#VALUE!</v>
      </c>
      <c r="X106" s="306" t="e">
        <f t="shared" ref="X106" si="218">IF(AND(D106="第3号",Q106+R106-S106&gt;T106),T106,Q106+R106-S106)</f>
        <v>#VALUE!</v>
      </c>
      <c r="Y106" s="307" t="e">
        <f t="shared" ref="Y106" si="219">IF(AND(Z106=3,AB106="〇"),"第3号",IF(Z106=3,"第2号",IF(Z106=4,"第2号",IF(Z106=5,"第2号",IF(Z106=6,"第2号",IF(Z106&gt;=7,"エラー","第3号"))))))</f>
        <v>#VALUE!</v>
      </c>
      <c r="Z106" s="307" t="e">
        <f t="shared" ref="Z106" si="220">DATEDIF(C106,DATE($AA$6,4,1),"Y")</f>
        <v>#VALUE!</v>
      </c>
      <c r="AA106" s="307" t="str">
        <f t="shared" ref="AA106" si="221">IFERROR(Y106,"第3号")</f>
        <v>第3号</v>
      </c>
      <c r="AB106" s="305" t="str">
        <f>IF(無償化名簿!$B$7=1,"〇",IF(無償化名簿!$B$7=2,"〇",IF(無償化名簿!$B$7=3,"〇","×")))</f>
        <v>×</v>
      </c>
    </row>
    <row r="107" spans="1:28" ht="15.95" customHeight="1">
      <c r="A107" s="343"/>
      <c r="B107" s="317" t="str">
        <f>IF(無償化名簿!B49=0,"",VLOOKUP(A106,無償化名簿!$A$17:$R$66,2))</f>
        <v/>
      </c>
      <c r="C107" s="346"/>
      <c r="D107" s="343"/>
      <c r="E107" s="349"/>
      <c r="F107" s="352"/>
      <c r="G107" s="354"/>
      <c r="H107" s="357"/>
      <c r="I107" s="323"/>
      <c r="J107" s="360"/>
      <c r="K107" s="320"/>
      <c r="L107" s="363"/>
      <c r="M107" s="326"/>
      <c r="N107" s="329"/>
      <c r="O107" s="332"/>
      <c r="P107" s="335"/>
      <c r="Q107" s="338"/>
      <c r="R107" s="340"/>
      <c r="S107" s="340"/>
      <c r="T107" s="309"/>
      <c r="U107" s="312"/>
      <c r="V107" s="315"/>
      <c r="W107" s="306"/>
      <c r="X107" s="306"/>
      <c r="Y107" s="307"/>
      <c r="Z107" s="307"/>
      <c r="AA107" s="307"/>
      <c r="AB107" s="305"/>
    </row>
    <row r="108" spans="1:28" ht="15.95" customHeight="1" thickBot="1">
      <c r="A108" s="344"/>
      <c r="B108" s="318"/>
      <c r="C108" s="347"/>
      <c r="D108" s="344"/>
      <c r="E108" s="350"/>
      <c r="F108" s="162" t="str">
        <f>IF(AND(E$1="認可外保育施設",E106="日額契約"),"月額換算額",IF(AND(E$1="認可外保育施設",E106="時間契約"),"月額換算額",""))</f>
        <v/>
      </c>
      <c r="G108" s="355"/>
      <c r="H108" s="358"/>
      <c r="I108" s="324"/>
      <c r="J108" s="361"/>
      <c r="K108" s="321"/>
      <c r="L108" s="364"/>
      <c r="M108" s="327"/>
      <c r="N108" s="330"/>
      <c r="O108" s="333"/>
      <c r="P108" s="336"/>
      <c r="Q108" s="146" t="str">
        <f>IF(OR(F106=Q106,Q106="算定不可",E106="日額契約",E106="時間契約"),"","月途中案分額")</f>
        <v/>
      </c>
      <c r="R108" s="341"/>
      <c r="S108" s="341"/>
      <c r="T108" s="310"/>
      <c r="U108" s="313"/>
      <c r="V108" s="316"/>
      <c r="W108" s="306"/>
      <c r="X108" s="306"/>
      <c r="Y108" s="307"/>
      <c r="Z108" s="307"/>
      <c r="AA108" s="307"/>
      <c r="AB108" s="305"/>
    </row>
    <row r="109" spans="1:28" ht="15.95" customHeight="1">
      <c r="A109" s="342">
        <v>34</v>
      </c>
      <c r="B109" s="67" t="str">
        <f>IF(無償化名簿!B50=0, "",VLOOKUP(A109,無償化名簿!$A$17:$R$66,4))</f>
        <v/>
      </c>
      <c r="C109" s="345" t="str">
        <f>IF(無償化名簿!B50=0,"",VLOOKUP(A109,無償化名簿!$A$17:$R$66,3))</f>
        <v/>
      </c>
      <c r="D109" s="342" t="str">
        <f t="shared" ref="D109" si="222">IF(C109="","",AA109)</f>
        <v/>
      </c>
      <c r="E109" s="348" t="str">
        <f>IF(無償化名簿!B50=0,"",VLOOKUP(A109,無償化名簿!$A$17:$R$66,6))</f>
        <v/>
      </c>
      <c r="F109" s="351" t="str">
        <f>IF(無償化名簿!B50=0,"",VLOOKUP(A109,無償化名簿!$A$17:$R$66,7))</f>
        <v/>
      </c>
      <c r="G109" s="353" t="s">
        <v>5</v>
      </c>
      <c r="H109" s="356" t="str">
        <f>IF(無償化名簿!B50=0,"",VLOOKUP(A109,無償化名簿!$A$17:$R$66,13))</f>
        <v/>
      </c>
      <c r="I109" s="322" t="s">
        <v>101</v>
      </c>
      <c r="J109" s="359" t="s">
        <v>63</v>
      </c>
      <c r="K109" s="319" t="str">
        <f>IF(無償化名簿!B50=0,"",VLOOKUP(A109,無償化名簿!$A$17:$R$66,14))</f>
        <v/>
      </c>
      <c r="L109" s="362" t="s">
        <v>101</v>
      </c>
      <c r="M109" s="325" t="str">
        <f>IF(無償化名簿!L50=0,"ー",無償化名簿!L50)</f>
        <v>ー</v>
      </c>
      <c r="N109" s="328" t="str">
        <f>IF(AND($E$1="一時預かり事業",E109="月額契約"),"",IF(AND($E$1="一時預かり事業",E109="日額契約"),"日",IF(AND($E$1="一時預かり事業",E109="時間契約"),"時間",IF(AND($E$1="認可外保育施設",無償化名簿!L50&gt;=1),"日",IF(AND($E$1="病児保育事業",E109="月額契約"),"",IF(AND($E$1="病児保育事業",E109="日額契約"),"日",IF(AND($E$1="病児保育事業",E109="時間契約"),"時間",IF(AND($E$1="子育て援助活動支援事業",E109="月額契約"),"",IF(AND($E$1="子育て援助活動支援事業",E109="日額契約"),"日",IF(AND($E$1="子育て援助活動支援事業",E109="時間契約"),"時間",""))))))))))</f>
        <v/>
      </c>
      <c r="O109" s="331" t="str">
        <f>IF(無償化名簿!B50=0,"",VLOOKUP(A109,無償化名簿!$A$17:$R$66,15))</f>
        <v/>
      </c>
      <c r="P109" s="334" t="str">
        <f>IF(無償化名簿!B50=0,"",VLOOKUP(A109,無償化名簿!$A$17:$R$66,8))</f>
        <v/>
      </c>
      <c r="Q109" s="337" t="str">
        <f>IF(無償化名簿!B50=0,"",VLOOKUP(A109,無償化名簿!$A$17:$R$66,16))</f>
        <v/>
      </c>
      <c r="R109" s="339" t="str">
        <f>IF(無償化名簿!B50=0,"",VLOOKUP(A109,無償化名簿!$A$17:$R$66,10))</f>
        <v/>
      </c>
      <c r="S109" s="339" t="str">
        <f>IF(無償化名簿!B50=0,"",VLOOKUP(A109,無償化名簿!$A$17:$R$66,11))</f>
        <v/>
      </c>
      <c r="T109" s="308" t="str">
        <f>IF(無償化名簿!C50=0,"",VLOOKUP(A109,無償化名簿!$A$17:$R$66,18))</f>
        <v/>
      </c>
      <c r="U109" s="311" t="str">
        <f t="shared" ref="U109" si="223">IFERROR(IF(B110=0,"",IF((Q109+R109-S109)&lt;=T109,"0",IF((Q109+R109-S109)&gt;T109,((Q109+R109-S109)-T109)))),"")</f>
        <v/>
      </c>
      <c r="V109" s="314" t="str">
        <f>IF(無償化名簿!B50=0,"",IF(D109="第2号",W109,IF(D109="第3号",X109)))</f>
        <v/>
      </c>
      <c r="W109" s="306" t="e">
        <f t="shared" ref="W109" si="224">IF(AND(D109="第2号",Q109+R109-S109&gt;T109),T109,Q109+R109-S109)</f>
        <v>#VALUE!</v>
      </c>
      <c r="X109" s="306" t="e">
        <f t="shared" ref="X109" si="225">IF(AND(D109="第3号",Q109+R109-S109&gt;T109),T109,Q109+R109-S109)</f>
        <v>#VALUE!</v>
      </c>
      <c r="Y109" s="307" t="e">
        <f t="shared" ref="Y109" si="226">IF(AND(Z109=3,AB109="〇"),"第3号",IF(Z109=3,"第2号",IF(Z109=4,"第2号",IF(Z109=5,"第2号",IF(Z109=6,"第2号",IF(Z109&gt;=7,"エラー","第3号"))))))</f>
        <v>#VALUE!</v>
      </c>
      <c r="Z109" s="307" t="e">
        <f t="shared" ref="Z109" si="227">DATEDIF(C109,DATE($AA$6,4,1),"Y")</f>
        <v>#VALUE!</v>
      </c>
      <c r="AA109" s="307" t="str">
        <f t="shared" ref="AA109" si="228">IFERROR(Y109,"第3号")</f>
        <v>第3号</v>
      </c>
      <c r="AB109" s="305" t="str">
        <f>IF(無償化名簿!$B$7=1,"〇",IF(無償化名簿!$B$7=2,"〇",IF(無償化名簿!$B$7=3,"〇","×")))</f>
        <v>×</v>
      </c>
    </row>
    <row r="110" spans="1:28" ht="15.95" customHeight="1">
      <c r="A110" s="343"/>
      <c r="B110" s="317" t="str">
        <f>IF(無償化名簿!B50=0,"",VLOOKUP(A109,無償化名簿!$A$17:$R$66,2))</f>
        <v/>
      </c>
      <c r="C110" s="346"/>
      <c r="D110" s="343"/>
      <c r="E110" s="349"/>
      <c r="F110" s="352"/>
      <c r="G110" s="354"/>
      <c r="H110" s="357"/>
      <c r="I110" s="323"/>
      <c r="J110" s="360"/>
      <c r="K110" s="320"/>
      <c r="L110" s="363"/>
      <c r="M110" s="326"/>
      <c r="N110" s="329"/>
      <c r="O110" s="332"/>
      <c r="P110" s="335"/>
      <c r="Q110" s="338"/>
      <c r="R110" s="340"/>
      <c r="S110" s="340"/>
      <c r="T110" s="309"/>
      <c r="U110" s="312"/>
      <c r="V110" s="315"/>
      <c r="W110" s="306"/>
      <c r="X110" s="306"/>
      <c r="Y110" s="307"/>
      <c r="Z110" s="307"/>
      <c r="AA110" s="307"/>
      <c r="AB110" s="305"/>
    </row>
    <row r="111" spans="1:28" ht="15.95" customHeight="1" thickBot="1">
      <c r="A111" s="344"/>
      <c r="B111" s="318"/>
      <c r="C111" s="347"/>
      <c r="D111" s="344"/>
      <c r="E111" s="350"/>
      <c r="F111" s="162" t="str">
        <f>IF(AND(E$1="認可外保育施設",E109="日額契約"),"月額換算額",IF(AND(E$1="認可外保育施設",E109="時間契約"),"月額換算額",""))</f>
        <v/>
      </c>
      <c r="G111" s="355"/>
      <c r="H111" s="358"/>
      <c r="I111" s="324"/>
      <c r="J111" s="361"/>
      <c r="K111" s="321"/>
      <c r="L111" s="364"/>
      <c r="M111" s="327"/>
      <c r="N111" s="330"/>
      <c r="O111" s="333"/>
      <c r="P111" s="336"/>
      <c r="Q111" s="146" t="str">
        <f>IF(OR(F109=Q109,Q109="算定不可",E109="日額契約",E109="時間契約"),"","月途中案分額")</f>
        <v/>
      </c>
      <c r="R111" s="341"/>
      <c r="S111" s="341"/>
      <c r="T111" s="310"/>
      <c r="U111" s="313"/>
      <c r="V111" s="316"/>
      <c r="W111" s="306"/>
      <c r="X111" s="306"/>
      <c r="Y111" s="307"/>
      <c r="Z111" s="307"/>
      <c r="AA111" s="307"/>
      <c r="AB111" s="305"/>
    </row>
    <row r="112" spans="1:28" ht="15.95" customHeight="1">
      <c r="A112" s="342">
        <v>35</v>
      </c>
      <c r="B112" s="67" t="str">
        <f>IF(無償化名簿!B51=0, "",VLOOKUP(A112,無償化名簿!$A$17:$R$66,4))</f>
        <v/>
      </c>
      <c r="C112" s="345" t="str">
        <f>IF(無償化名簿!B51=0,"",VLOOKUP(A112,無償化名簿!$A$17:$R$66,3))</f>
        <v/>
      </c>
      <c r="D112" s="342" t="str">
        <f t="shared" ref="D112" si="229">IF(C112="","",AA112)</f>
        <v/>
      </c>
      <c r="E112" s="348" t="str">
        <f>IF(無償化名簿!B51=0,"",VLOOKUP(A112,無償化名簿!$A$17:$R$66,6))</f>
        <v/>
      </c>
      <c r="F112" s="351" t="str">
        <f>IF(無償化名簿!B51=0,"",VLOOKUP(A112,無償化名簿!$A$17:$R$66,7))</f>
        <v/>
      </c>
      <c r="G112" s="353" t="s">
        <v>5</v>
      </c>
      <c r="H112" s="356" t="str">
        <f>IF(無償化名簿!B51=0,"",VLOOKUP(A112,無償化名簿!$A$17:$R$66,13))</f>
        <v/>
      </c>
      <c r="I112" s="322" t="s">
        <v>101</v>
      </c>
      <c r="J112" s="359" t="s">
        <v>63</v>
      </c>
      <c r="K112" s="319" t="str">
        <f>IF(無償化名簿!B51=0,"",VLOOKUP(A112,無償化名簿!$A$17:$R$66,14))</f>
        <v/>
      </c>
      <c r="L112" s="362" t="s">
        <v>101</v>
      </c>
      <c r="M112" s="325" t="str">
        <f>IF(無償化名簿!L51=0,"ー",無償化名簿!L51)</f>
        <v>ー</v>
      </c>
      <c r="N112" s="328" t="str">
        <f>IF(AND($E$1="一時預かり事業",E112="月額契約"),"",IF(AND($E$1="一時預かり事業",E112="日額契約"),"日",IF(AND($E$1="一時預かり事業",E112="時間契約"),"時間",IF(AND($E$1="認可外保育施設",無償化名簿!L51&gt;=1),"日",IF(AND($E$1="病児保育事業",E112="月額契約"),"",IF(AND($E$1="病児保育事業",E112="日額契約"),"日",IF(AND($E$1="病児保育事業",E112="時間契約"),"時間",IF(AND($E$1="子育て援助活動支援事業",E112="月額契約"),"",IF(AND($E$1="子育て援助活動支援事業",E112="日額契約"),"日",IF(AND($E$1="子育て援助活動支援事業",E112="時間契約"),"時間",""))))))))))</f>
        <v/>
      </c>
      <c r="O112" s="331" t="str">
        <f>IF(無償化名簿!B51=0,"",VLOOKUP(A112,無償化名簿!$A$17:$R$66,15))</f>
        <v/>
      </c>
      <c r="P112" s="334" t="str">
        <f>IF(無償化名簿!B51=0,"",VLOOKUP(A112,無償化名簿!$A$17:$R$66,8))</f>
        <v/>
      </c>
      <c r="Q112" s="337" t="str">
        <f>IF(無償化名簿!B51=0,"",VLOOKUP(A112,無償化名簿!$A$17:$R$66,16))</f>
        <v/>
      </c>
      <c r="R112" s="339" t="str">
        <f>IF(無償化名簿!B51=0,"",VLOOKUP(A112,無償化名簿!$A$17:$R$66,10))</f>
        <v/>
      </c>
      <c r="S112" s="339" t="str">
        <f>IF(無償化名簿!B51=0,"",VLOOKUP(A112,無償化名簿!$A$17:$R$66,11))</f>
        <v/>
      </c>
      <c r="T112" s="308" t="str">
        <f>IF(無償化名簿!C51=0,"",VLOOKUP(A112,無償化名簿!$A$17:$R$66,18))</f>
        <v/>
      </c>
      <c r="U112" s="311" t="str">
        <f t="shared" ref="U112" si="230">IFERROR(IF(B113=0,"",IF((Q112+R112-S112)&lt;=T112,"0",IF((Q112+R112-S112)&gt;T112,((Q112+R112-S112)-T112)))),"")</f>
        <v/>
      </c>
      <c r="V112" s="314" t="str">
        <f>IF(無償化名簿!B51=0,"",IF(D112="第2号",W112,IF(D112="第3号",X112)))</f>
        <v/>
      </c>
      <c r="W112" s="306" t="e">
        <f t="shared" ref="W112" si="231">IF(AND(D112="第2号",Q112+R112-S112&gt;T112),T112,Q112+R112-S112)</f>
        <v>#VALUE!</v>
      </c>
      <c r="X112" s="306" t="e">
        <f t="shared" ref="X112" si="232">IF(AND(D112="第3号",Q112+R112-S112&gt;T112),T112,Q112+R112-S112)</f>
        <v>#VALUE!</v>
      </c>
      <c r="Y112" s="307" t="e">
        <f t="shared" ref="Y112" si="233">IF(AND(Z112=3,AB112="〇"),"第3号",IF(Z112=3,"第2号",IF(Z112=4,"第2号",IF(Z112=5,"第2号",IF(Z112=6,"第2号",IF(Z112&gt;=7,"エラー","第3号"))))))</f>
        <v>#VALUE!</v>
      </c>
      <c r="Z112" s="307" t="e">
        <f t="shared" ref="Z112" si="234">DATEDIF(C112,DATE($AA$6,4,1),"Y")</f>
        <v>#VALUE!</v>
      </c>
      <c r="AA112" s="307" t="str">
        <f t="shared" ref="AA112" si="235">IFERROR(Y112,"第3号")</f>
        <v>第3号</v>
      </c>
      <c r="AB112" s="305" t="str">
        <f>IF(無償化名簿!$B$7=1,"〇",IF(無償化名簿!$B$7=2,"〇",IF(無償化名簿!$B$7=3,"〇","×")))</f>
        <v>×</v>
      </c>
    </row>
    <row r="113" spans="1:28" ht="15.95" customHeight="1">
      <c r="A113" s="343"/>
      <c r="B113" s="317" t="str">
        <f>IF(無償化名簿!B51=0,"",VLOOKUP(A112,無償化名簿!$A$17:$R$66,2))</f>
        <v/>
      </c>
      <c r="C113" s="346"/>
      <c r="D113" s="343"/>
      <c r="E113" s="349"/>
      <c r="F113" s="352"/>
      <c r="G113" s="354"/>
      <c r="H113" s="357"/>
      <c r="I113" s="323"/>
      <c r="J113" s="360"/>
      <c r="K113" s="320"/>
      <c r="L113" s="363"/>
      <c r="M113" s="326"/>
      <c r="N113" s="329"/>
      <c r="O113" s="332"/>
      <c r="P113" s="335"/>
      <c r="Q113" s="338"/>
      <c r="R113" s="340"/>
      <c r="S113" s="340"/>
      <c r="T113" s="309"/>
      <c r="U113" s="312"/>
      <c r="V113" s="315"/>
      <c r="W113" s="306"/>
      <c r="X113" s="306"/>
      <c r="Y113" s="307"/>
      <c r="Z113" s="307"/>
      <c r="AA113" s="307"/>
      <c r="AB113" s="305"/>
    </row>
    <row r="114" spans="1:28" ht="15.95" customHeight="1" thickBot="1">
      <c r="A114" s="344"/>
      <c r="B114" s="318"/>
      <c r="C114" s="347"/>
      <c r="D114" s="344"/>
      <c r="E114" s="350"/>
      <c r="F114" s="162" t="str">
        <f>IF(AND(E$1="認可外保育施設",E112="日額契約"),"月額換算額",IF(AND(E$1="認可外保育施設",E112="時間契約"),"月額換算額",""))</f>
        <v/>
      </c>
      <c r="G114" s="355"/>
      <c r="H114" s="358"/>
      <c r="I114" s="324"/>
      <c r="J114" s="361"/>
      <c r="K114" s="321"/>
      <c r="L114" s="364"/>
      <c r="M114" s="327"/>
      <c r="N114" s="330"/>
      <c r="O114" s="333"/>
      <c r="P114" s="336"/>
      <c r="Q114" s="146" t="str">
        <f>IF(OR(F112=Q112,Q112="算定不可",E112="日額契約",E112="時間契約"),"","月途中案分額")</f>
        <v/>
      </c>
      <c r="R114" s="341"/>
      <c r="S114" s="341"/>
      <c r="T114" s="310"/>
      <c r="U114" s="313"/>
      <c r="V114" s="316"/>
      <c r="W114" s="306"/>
      <c r="X114" s="306"/>
      <c r="Y114" s="307"/>
      <c r="Z114" s="307"/>
      <c r="AA114" s="307"/>
      <c r="AB114" s="305"/>
    </row>
    <row r="115" spans="1:28" ht="15.95" customHeight="1">
      <c r="A115" s="342">
        <v>36</v>
      </c>
      <c r="B115" s="67" t="str">
        <f>IF(無償化名簿!B52=0, "",VLOOKUP(A115,無償化名簿!$A$17:$R$66,4))</f>
        <v/>
      </c>
      <c r="C115" s="345" t="str">
        <f>IF(無償化名簿!B52=0,"",VLOOKUP(A115,無償化名簿!$A$17:$R$66,3))</f>
        <v/>
      </c>
      <c r="D115" s="342" t="str">
        <f t="shared" ref="D115" si="236">IF(C115="","",AA115)</f>
        <v/>
      </c>
      <c r="E115" s="348" t="str">
        <f>IF(無償化名簿!B52=0,"",VLOOKUP(A115,無償化名簿!$A$17:$R$66,6))</f>
        <v/>
      </c>
      <c r="F115" s="351" t="str">
        <f>IF(無償化名簿!B52=0,"",VLOOKUP(A115,無償化名簿!$A$17:$R$66,7))</f>
        <v/>
      </c>
      <c r="G115" s="353" t="s">
        <v>5</v>
      </c>
      <c r="H115" s="356" t="str">
        <f>IF(無償化名簿!B52=0,"",VLOOKUP(A115,無償化名簿!$A$17:$R$66,13))</f>
        <v/>
      </c>
      <c r="I115" s="322" t="s">
        <v>101</v>
      </c>
      <c r="J115" s="359" t="s">
        <v>63</v>
      </c>
      <c r="K115" s="319" t="str">
        <f>IF(無償化名簿!B52=0,"",VLOOKUP(A115,無償化名簿!$A$17:$R$66,14))</f>
        <v/>
      </c>
      <c r="L115" s="362" t="s">
        <v>101</v>
      </c>
      <c r="M115" s="325" t="str">
        <f>IF(無償化名簿!L52=0,"ー",無償化名簿!L52)</f>
        <v>ー</v>
      </c>
      <c r="N115" s="328" t="str">
        <f>IF(AND($E$1="一時預かり事業",E115="月額契約"),"",IF(AND($E$1="一時預かり事業",E115="日額契約"),"日",IF(AND($E$1="一時預かり事業",E115="時間契約"),"時間",IF(AND($E$1="認可外保育施設",無償化名簿!L52&gt;=1),"日",IF(AND($E$1="病児保育事業",E115="月額契約"),"",IF(AND($E$1="病児保育事業",E115="日額契約"),"日",IF(AND($E$1="病児保育事業",E115="時間契約"),"時間",IF(AND($E$1="子育て援助活動支援事業",E115="月額契約"),"",IF(AND($E$1="子育て援助活動支援事業",E115="日額契約"),"日",IF(AND($E$1="子育て援助活動支援事業",E115="時間契約"),"時間",""))))))))))</f>
        <v/>
      </c>
      <c r="O115" s="331" t="str">
        <f>IF(無償化名簿!B52=0,"",VLOOKUP(A115,無償化名簿!$A$17:$R$66,15))</f>
        <v/>
      </c>
      <c r="P115" s="334" t="str">
        <f>IF(無償化名簿!B52=0,"",VLOOKUP(A115,無償化名簿!$A$17:$R$66,8))</f>
        <v/>
      </c>
      <c r="Q115" s="337" t="str">
        <f>IF(無償化名簿!B52=0,"",VLOOKUP(A115,無償化名簿!$A$17:$R$66,16))</f>
        <v/>
      </c>
      <c r="R115" s="339" t="str">
        <f>IF(無償化名簿!B52=0,"",VLOOKUP(A115,無償化名簿!$A$17:$R$66,10))</f>
        <v/>
      </c>
      <c r="S115" s="339" t="str">
        <f>IF(無償化名簿!B52=0,"",VLOOKUP(A115,無償化名簿!$A$17:$R$66,11))</f>
        <v/>
      </c>
      <c r="T115" s="308" t="str">
        <f>IF(無償化名簿!C52=0,"",VLOOKUP(A115,無償化名簿!$A$17:$R$66,18))</f>
        <v/>
      </c>
      <c r="U115" s="311" t="str">
        <f t="shared" ref="U115" si="237">IFERROR(IF(B116=0,"",IF((Q115+R115-S115)&lt;=T115,"0",IF((Q115+R115-S115)&gt;T115,((Q115+R115-S115)-T115)))),"")</f>
        <v/>
      </c>
      <c r="V115" s="314" t="str">
        <f>IF(無償化名簿!B52=0,"",IF(D115="第2号",W115,IF(D115="第3号",X115)))</f>
        <v/>
      </c>
      <c r="W115" s="306" t="e">
        <f t="shared" ref="W115" si="238">IF(AND(D115="第2号",Q115+R115-S115&gt;T115),T115,Q115+R115-S115)</f>
        <v>#VALUE!</v>
      </c>
      <c r="X115" s="306" t="e">
        <f t="shared" ref="X115" si="239">IF(AND(D115="第3号",Q115+R115-S115&gt;T115),T115,Q115+R115-S115)</f>
        <v>#VALUE!</v>
      </c>
      <c r="Y115" s="307" t="e">
        <f t="shared" ref="Y115" si="240">IF(AND(Z115=3,AB115="〇"),"第3号",IF(Z115=3,"第2号",IF(Z115=4,"第2号",IF(Z115=5,"第2号",IF(Z115=6,"第2号",IF(Z115&gt;=7,"エラー","第3号"))))))</f>
        <v>#VALUE!</v>
      </c>
      <c r="Z115" s="307" t="e">
        <f t="shared" ref="Z115" si="241">DATEDIF(C115,DATE($AA$6,4,1),"Y")</f>
        <v>#VALUE!</v>
      </c>
      <c r="AA115" s="307" t="str">
        <f t="shared" ref="AA115" si="242">IFERROR(Y115,"第3号")</f>
        <v>第3号</v>
      </c>
      <c r="AB115" s="305" t="str">
        <f>IF(無償化名簿!$B$7=1,"〇",IF(無償化名簿!$B$7=2,"〇",IF(無償化名簿!$B$7=3,"〇","×")))</f>
        <v>×</v>
      </c>
    </row>
    <row r="116" spans="1:28" ht="15.95" customHeight="1">
      <c r="A116" s="343"/>
      <c r="B116" s="317" t="str">
        <f>IF(無償化名簿!B52=0,"",VLOOKUP(A115,無償化名簿!$A$17:$R$66,2))</f>
        <v/>
      </c>
      <c r="C116" s="346"/>
      <c r="D116" s="343"/>
      <c r="E116" s="349"/>
      <c r="F116" s="352"/>
      <c r="G116" s="354"/>
      <c r="H116" s="357"/>
      <c r="I116" s="323"/>
      <c r="J116" s="360"/>
      <c r="K116" s="320"/>
      <c r="L116" s="363"/>
      <c r="M116" s="326"/>
      <c r="N116" s="329"/>
      <c r="O116" s="332"/>
      <c r="P116" s="335"/>
      <c r="Q116" s="338"/>
      <c r="R116" s="340"/>
      <c r="S116" s="340"/>
      <c r="T116" s="309"/>
      <c r="U116" s="312"/>
      <c r="V116" s="315"/>
      <c r="W116" s="306"/>
      <c r="X116" s="306"/>
      <c r="Y116" s="307"/>
      <c r="Z116" s="307"/>
      <c r="AA116" s="307"/>
      <c r="AB116" s="305"/>
    </row>
    <row r="117" spans="1:28" ht="15.95" customHeight="1" thickBot="1">
      <c r="A117" s="344"/>
      <c r="B117" s="318"/>
      <c r="C117" s="347"/>
      <c r="D117" s="344"/>
      <c r="E117" s="350"/>
      <c r="F117" s="162" t="str">
        <f>IF(AND(E$1="認可外保育施設",E115="日額契約"),"月額換算額",IF(AND(E$1="認可外保育施設",E115="時間契約"),"月額換算額",""))</f>
        <v/>
      </c>
      <c r="G117" s="355"/>
      <c r="H117" s="358"/>
      <c r="I117" s="324"/>
      <c r="J117" s="361"/>
      <c r="K117" s="321"/>
      <c r="L117" s="364"/>
      <c r="M117" s="327"/>
      <c r="N117" s="330"/>
      <c r="O117" s="333"/>
      <c r="P117" s="336"/>
      <c r="Q117" s="146" t="str">
        <f>IF(OR(F115=Q115,Q115="算定不可",E115="日額契約",E115="時間契約"),"","月途中案分額")</f>
        <v/>
      </c>
      <c r="R117" s="341"/>
      <c r="S117" s="341"/>
      <c r="T117" s="310"/>
      <c r="U117" s="313"/>
      <c r="V117" s="316"/>
      <c r="W117" s="306"/>
      <c r="X117" s="306"/>
      <c r="Y117" s="307"/>
      <c r="Z117" s="307"/>
      <c r="AA117" s="307"/>
      <c r="AB117" s="305"/>
    </row>
    <row r="118" spans="1:28" ht="15.95" customHeight="1">
      <c r="A118" s="342">
        <v>37</v>
      </c>
      <c r="B118" s="67" t="str">
        <f>IF(無償化名簿!B53=0, "",VLOOKUP(A118,無償化名簿!$A$17:$R$66,4))</f>
        <v/>
      </c>
      <c r="C118" s="345" t="str">
        <f>IF(無償化名簿!B53=0,"",VLOOKUP(A118,無償化名簿!$A$17:$R$66,3))</f>
        <v/>
      </c>
      <c r="D118" s="342" t="str">
        <f t="shared" ref="D118" si="243">IF(C118="","",AA118)</f>
        <v/>
      </c>
      <c r="E118" s="348" t="str">
        <f>IF(無償化名簿!B53=0,"",VLOOKUP(A118,無償化名簿!$A$17:$R$66,6))</f>
        <v/>
      </c>
      <c r="F118" s="351" t="str">
        <f>IF(無償化名簿!B53=0,"",VLOOKUP(A118,無償化名簿!$A$17:$R$66,7))</f>
        <v/>
      </c>
      <c r="G118" s="353" t="s">
        <v>5</v>
      </c>
      <c r="H118" s="356" t="str">
        <f>IF(無償化名簿!B53=0,"",VLOOKUP(A118,無償化名簿!$A$17:$R$66,13))</f>
        <v/>
      </c>
      <c r="I118" s="322" t="s">
        <v>101</v>
      </c>
      <c r="J118" s="359" t="s">
        <v>63</v>
      </c>
      <c r="K118" s="319" t="str">
        <f>IF(無償化名簿!B53=0,"",VLOOKUP(A118,無償化名簿!$A$17:$R$66,14))</f>
        <v/>
      </c>
      <c r="L118" s="362" t="s">
        <v>101</v>
      </c>
      <c r="M118" s="325" t="str">
        <f>IF(無償化名簿!L53=0,"ー",無償化名簿!L53)</f>
        <v>ー</v>
      </c>
      <c r="N118" s="328" t="str">
        <f>IF(AND($E$1="一時預かり事業",E118="月額契約"),"",IF(AND($E$1="一時預かり事業",E118="日額契約"),"日",IF(AND($E$1="一時預かり事業",E118="時間契約"),"時間",IF(AND($E$1="認可外保育施設",無償化名簿!L53&gt;=1),"日",IF(AND($E$1="病児保育事業",E118="月額契約"),"",IF(AND($E$1="病児保育事業",E118="日額契約"),"日",IF(AND($E$1="病児保育事業",E118="時間契約"),"時間",IF(AND($E$1="子育て援助活動支援事業",E118="月額契約"),"",IF(AND($E$1="子育て援助活動支援事業",E118="日額契約"),"日",IF(AND($E$1="子育て援助活動支援事業",E118="時間契約"),"時間",""))))))))))</f>
        <v/>
      </c>
      <c r="O118" s="331" t="str">
        <f>IF(無償化名簿!B53=0,"",VLOOKUP(A118,無償化名簿!$A$17:$R$66,15))</f>
        <v/>
      </c>
      <c r="P118" s="334" t="str">
        <f>IF(無償化名簿!B53=0,"",VLOOKUP(A118,無償化名簿!$A$17:$R$66,8))</f>
        <v/>
      </c>
      <c r="Q118" s="337" t="str">
        <f>IF(無償化名簿!B53=0,"",VLOOKUP(A118,無償化名簿!$A$17:$R$66,16))</f>
        <v/>
      </c>
      <c r="R118" s="339" t="str">
        <f>IF(無償化名簿!B53=0,"",VLOOKUP(A118,無償化名簿!$A$17:$R$66,10))</f>
        <v/>
      </c>
      <c r="S118" s="339" t="str">
        <f>IF(無償化名簿!B53=0,"",VLOOKUP(A118,無償化名簿!$A$17:$R$66,11))</f>
        <v/>
      </c>
      <c r="T118" s="308" t="str">
        <f>IF(無償化名簿!C53=0,"",VLOOKUP(A118,無償化名簿!$A$17:$R$66,18))</f>
        <v/>
      </c>
      <c r="U118" s="311" t="str">
        <f t="shared" ref="U118" si="244">IFERROR(IF(B119=0,"",IF((Q118+R118-S118)&lt;=T118,"0",IF((Q118+R118-S118)&gt;T118,((Q118+R118-S118)-T118)))),"")</f>
        <v/>
      </c>
      <c r="V118" s="314" t="str">
        <f>IF(無償化名簿!B53=0,"",IF(D118="第2号",W118,IF(D118="第3号",X118)))</f>
        <v/>
      </c>
      <c r="W118" s="306" t="e">
        <f t="shared" ref="W118" si="245">IF(AND(D118="第2号",Q118+R118-S118&gt;T118),T118,Q118+R118-S118)</f>
        <v>#VALUE!</v>
      </c>
      <c r="X118" s="306" t="e">
        <f t="shared" ref="X118" si="246">IF(AND(D118="第3号",Q118+R118-S118&gt;T118),T118,Q118+R118-S118)</f>
        <v>#VALUE!</v>
      </c>
      <c r="Y118" s="307" t="e">
        <f t="shared" ref="Y118" si="247">IF(AND(Z118=3,AB118="〇"),"第3号",IF(Z118=3,"第2号",IF(Z118=4,"第2号",IF(Z118=5,"第2号",IF(Z118=6,"第2号",IF(Z118&gt;=7,"エラー","第3号"))))))</f>
        <v>#VALUE!</v>
      </c>
      <c r="Z118" s="307" t="e">
        <f t="shared" ref="Z118" si="248">DATEDIF(C118,DATE($AA$6,4,1),"Y")</f>
        <v>#VALUE!</v>
      </c>
      <c r="AA118" s="307" t="str">
        <f t="shared" ref="AA118" si="249">IFERROR(Y118,"第3号")</f>
        <v>第3号</v>
      </c>
      <c r="AB118" s="305" t="str">
        <f>IF(無償化名簿!$B$7=1,"〇",IF(無償化名簿!$B$7=2,"〇",IF(無償化名簿!$B$7=3,"〇","×")))</f>
        <v>×</v>
      </c>
    </row>
    <row r="119" spans="1:28" ht="15.95" customHeight="1">
      <c r="A119" s="343"/>
      <c r="B119" s="317" t="str">
        <f>IF(無償化名簿!B53=0,"",VLOOKUP(A118,無償化名簿!$A$17:$R$66,2))</f>
        <v/>
      </c>
      <c r="C119" s="346"/>
      <c r="D119" s="343"/>
      <c r="E119" s="349"/>
      <c r="F119" s="352"/>
      <c r="G119" s="354"/>
      <c r="H119" s="357"/>
      <c r="I119" s="323"/>
      <c r="J119" s="360"/>
      <c r="K119" s="320"/>
      <c r="L119" s="363"/>
      <c r="M119" s="326"/>
      <c r="N119" s="329"/>
      <c r="O119" s="332"/>
      <c r="P119" s="335"/>
      <c r="Q119" s="338"/>
      <c r="R119" s="340"/>
      <c r="S119" s="340"/>
      <c r="T119" s="309"/>
      <c r="U119" s="312"/>
      <c r="V119" s="315"/>
      <c r="W119" s="306"/>
      <c r="X119" s="306"/>
      <c r="Y119" s="307"/>
      <c r="Z119" s="307"/>
      <c r="AA119" s="307"/>
      <c r="AB119" s="305"/>
    </row>
    <row r="120" spans="1:28" ht="15.95" customHeight="1" thickBot="1">
      <c r="A120" s="344"/>
      <c r="B120" s="318"/>
      <c r="C120" s="347"/>
      <c r="D120" s="344"/>
      <c r="E120" s="350"/>
      <c r="F120" s="162" t="str">
        <f>IF(AND(E$1="認可外保育施設",E118="日額契約"),"月額換算額",IF(AND(E$1="認可外保育施設",E118="時間契約"),"月額換算額",""))</f>
        <v/>
      </c>
      <c r="G120" s="355"/>
      <c r="H120" s="358"/>
      <c r="I120" s="324"/>
      <c r="J120" s="361"/>
      <c r="K120" s="321"/>
      <c r="L120" s="364"/>
      <c r="M120" s="327"/>
      <c r="N120" s="330"/>
      <c r="O120" s="333"/>
      <c r="P120" s="336"/>
      <c r="Q120" s="146" t="str">
        <f>IF(OR(F118=Q118,Q118="算定不可",E118="日額契約",E118="時間契約"),"","月途中案分額")</f>
        <v/>
      </c>
      <c r="R120" s="341"/>
      <c r="S120" s="341"/>
      <c r="T120" s="310"/>
      <c r="U120" s="313"/>
      <c r="V120" s="316"/>
      <c r="W120" s="306"/>
      <c r="X120" s="306"/>
      <c r="Y120" s="307"/>
      <c r="Z120" s="307"/>
      <c r="AA120" s="307"/>
      <c r="AB120" s="305"/>
    </row>
    <row r="121" spans="1:28" ht="15.95" customHeight="1">
      <c r="A121" s="342">
        <v>38</v>
      </c>
      <c r="B121" s="67" t="str">
        <f>IF(無償化名簿!B54=0, "",VLOOKUP(A121,無償化名簿!$A$17:$R$66,4))</f>
        <v/>
      </c>
      <c r="C121" s="345" t="str">
        <f>IF(無償化名簿!B54=0,"",VLOOKUP(A121,無償化名簿!$A$17:$R$66,3))</f>
        <v/>
      </c>
      <c r="D121" s="342" t="str">
        <f t="shared" ref="D121" si="250">IF(C121="","",AA121)</f>
        <v/>
      </c>
      <c r="E121" s="348" t="str">
        <f>IF(無償化名簿!B54=0,"",VLOOKUP(A121,無償化名簿!$A$17:$R$66,6))</f>
        <v/>
      </c>
      <c r="F121" s="351" t="str">
        <f>IF(無償化名簿!B54=0,"",VLOOKUP(A121,無償化名簿!$A$17:$R$66,7))</f>
        <v/>
      </c>
      <c r="G121" s="353" t="s">
        <v>5</v>
      </c>
      <c r="H121" s="356" t="str">
        <f>IF(無償化名簿!B54=0,"",VLOOKUP(A121,無償化名簿!$A$17:$R$66,13))</f>
        <v/>
      </c>
      <c r="I121" s="322" t="s">
        <v>101</v>
      </c>
      <c r="J121" s="359" t="s">
        <v>63</v>
      </c>
      <c r="K121" s="319" t="str">
        <f>IF(無償化名簿!B54=0,"",VLOOKUP(A121,無償化名簿!$A$17:$R$66,14))</f>
        <v/>
      </c>
      <c r="L121" s="362" t="s">
        <v>101</v>
      </c>
      <c r="M121" s="325" t="str">
        <f>IF(無償化名簿!L54=0,"ー",無償化名簿!L54)</f>
        <v>ー</v>
      </c>
      <c r="N121" s="328" t="str">
        <f>IF(AND($E$1="一時預かり事業",E121="月額契約"),"",IF(AND($E$1="一時預かり事業",E121="日額契約"),"日",IF(AND($E$1="一時預かり事業",E121="時間契約"),"時間",IF(AND($E$1="認可外保育施設",無償化名簿!L54&gt;=1),"日",IF(AND($E$1="病児保育事業",E121="月額契約"),"",IF(AND($E$1="病児保育事業",E121="日額契約"),"日",IF(AND($E$1="病児保育事業",E121="時間契約"),"時間",IF(AND($E$1="子育て援助活動支援事業",E121="月額契約"),"",IF(AND($E$1="子育て援助活動支援事業",E121="日額契約"),"日",IF(AND($E$1="子育て援助活動支援事業",E121="時間契約"),"時間",""))))))))))</f>
        <v/>
      </c>
      <c r="O121" s="331" t="str">
        <f>IF(無償化名簿!B54=0,"",VLOOKUP(A121,無償化名簿!$A$17:$R$66,15))</f>
        <v/>
      </c>
      <c r="P121" s="334" t="str">
        <f>IF(無償化名簿!B54=0,"",VLOOKUP(A121,無償化名簿!$A$17:$R$66,8))</f>
        <v/>
      </c>
      <c r="Q121" s="337" t="str">
        <f>IF(無償化名簿!B54=0,"",VLOOKUP(A121,無償化名簿!$A$17:$R$66,16))</f>
        <v/>
      </c>
      <c r="R121" s="339" t="str">
        <f>IF(無償化名簿!B54=0,"",VLOOKUP(A121,無償化名簿!$A$17:$R$66,10))</f>
        <v/>
      </c>
      <c r="S121" s="339" t="str">
        <f>IF(無償化名簿!B54=0,"",VLOOKUP(A121,無償化名簿!$A$17:$R$66,11))</f>
        <v/>
      </c>
      <c r="T121" s="308" t="str">
        <f>IF(無償化名簿!C54=0,"",VLOOKUP(A121,無償化名簿!$A$17:$R$66,18))</f>
        <v/>
      </c>
      <c r="U121" s="311" t="str">
        <f t="shared" ref="U121" si="251">IFERROR(IF(B122=0,"",IF((Q121+R121-S121)&lt;=T121,"0",IF((Q121+R121-S121)&gt;T121,((Q121+R121-S121)-T121)))),"")</f>
        <v/>
      </c>
      <c r="V121" s="314" t="str">
        <f>IF(無償化名簿!B54=0,"",IF(D121="第2号",W121,IF(D121="第3号",X121)))</f>
        <v/>
      </c>
      <c r="W121" s="306" t="e">
        <f t="shared" ref="W121" si="252">IF(AND(D121="第2号",Q121+R121-S121&gt;T121),T121,Q121+R121-S121)</f>
        <v>#VALUE!</v>
      </c>
      <c r="X121" s="306" t="e">
        <f t="shared" ref="X121" si="253">IF(AND(D121="第3号",Q121+R121-S121&gt;T121),T121,Q121+R121-S121)</f>
        <v>#VALUE!</v>
      </c>
      <c r="Y121" s="307" t="e">
        <f t="shared" ref="Y121" si="254">IF(AND(Z121=3,AB121="〇"),"第3号",IF(Z121=3,"第2号",IF(Z121=4,"第2号",IF(Z121=5,"第2号",IF(Z121=6,"第2号",IF(Z121&gt;=7,"エラー","第3号"))))))</f>
        <v>#VALUE!</v>
      </c>
      <c r="Z121" s="307" t="e">
        <f t="shared" ref="Z121" si="255">DATEDIF(C121,DATE($AA$6,4,1),"Y")</f>
        <v>#VALUE!</v>
      </c>
      <c r="AA121" s="307" t="str">
        <f t="shared" ref="AA121" si="256">IFERROR(Y121,"第3号")</f>
        <v>第3号</v>
      </c>
      <c r="AB121" s="305" t="str">
        <f>IF(無償化名簿!$B$7=1,"〇",IF(無償化名簿!$B$7=2,"〇",IF(無償化名簿!$B$7=3,"〇","×")))</f>
        <v>×</v>
      </c>
    </row>
    <row r="122" spans="1:28" ht="15.95" customHeight="1">
      <c r="A122" s="343"/>
      <c r="B122" s="317" t="str">
        <f>IF(無償化名簿!B54=0,"",VLOOKUP(A121,無償化名簿!$A$17:$R$66,2))</f>
        <v/>
      </c>
      <c r="C122" s="346"/>
      <c r="D122" s="343"/>
      <c r="E122" s="349"/>
      <c r="F122" s="352"/>
      <c r="G122" s="354"/>
      <c r="H122" s="357"/>
      <c r="I122" s="323"/>
      <c r="J122" s="360"/>
      <c r="K122" s="320"/>
      <c r="L122" s="363"/>
      <c r="M122" s="326"/>
      <c r="N122" s="329"/>
      <c r="O122" s="332"/>
      <c r="P122" s="335"/>
      <c r="Q122" s="338"/>
      <c r="R122" s="340"/>
      <c r="S122" s="340"/>
      <c r="T122" s="309"/>
      <c r="U122" s="312"/>
      <c r="V122" s="315"/>
      <c r="W122" s="306"/>
      <c r="X122" s="306"/>
      <c r="Y122" s="307"/>
      <c r="Z122" s="307"/>
      <c r="AA122" s="307"/>
      <c r="AB122" s="305"/>
    </row>
    <row r="123" spans="1:28" ht="15.95" customHeight="1" thickBot="1">
      <c r="A123" s="344"/>
      <c r="B123" s="318"/>
      <c r="C123" s="347"/>
      <c r="D123" s="344"/>
      <c r="E123" s="350"/>
      <c r="F123" s="162" t="str">
        <f>IF(AND(E$1="認可外保育施設",E121="日額契約"),"月額換算額",IF(AND(E$1="認可外保育施設",E121="時間契約"),"月額換算額",""))</f>
        <v/>
      </c>
      <c r="G123" s="355"/>
      <c r="H123" s="358"/>
      <c r="I123" s="324"/>
      <c r="J123" s="361"/>
      <c r="K123" s="321"/>
      <c r="L123" s="364"/>
      <c r="M123" s="327"/>
      <c r="N123" s="330"/>
      <c r="O123" s="333"/>
      <c r="P123" s="336"/>
      <c r="Q123" s="146" t="str">
        <f>IF(OR(F121=Q121,Q121="算定不可",E121="日額契約",E121="時間契約"),"","月途中案分額")</f>
        <v/>
      </c>
      <c r="R123" s="341"/>
      <c r="S123" s="341"/>
      <c r="T123" s="310"/>
      <c r="U123" s="313"/>
      <c r="V123" s="316"/>
      <c r="W123" s="306"/>
      <c r="X123" s="306"/>
      <c r="Y123" s="307"/>
      <c r="Z123" s="307"/>
      <c r="AA123" s="307"/>
      <c r="AB123" s="305"/>
    </row>
    <row r="124" spans="1:28" ht="15.95" customHeight="1">
      <c r="A124" s="342">
        <v>39</v>
      </c>
      <c r="B124" s="67" t="str">
        <f>IF(無償化名簿!B55=0, "",VLOOKUP(A124,無償化名簿!$A$17:$R$66,4))</f>
        <v/>
      </c>
      <c r="C124" s="345" t="str">
        <f>IF(無償化名簿!B55=0,"",VLOOKUP(A124,無償化名簿!$A$17:$R$66,3))</f>
        <v/>
      </c>
      <c r="D124" s="342" t="str">
        <f t="shared" ref="D124" si="257">IF(C124="","",AA124)</f>
        <v/>
      </c>
      <c r="E124" s="348" t="str">
        <f>IF(無償化名簿!B55=0,"",VLOOKUP(A124,無償化名簿!$A$17:$R$66,6))</f>
        <v/>
      </c>
      <c r="F124" s="351" t="str">
        <f>IF(無償化名簿!B55=0,"",VLOOKUP(A124,無償化名簿!$A$17:$R$66,7))</f>
        <v/>
      </c>
      <c r="G124" s="353" t="s">
        <v>5</v>
      </c>
      <c r="H124" s="356" t="str">
        <f>IF(無償化名簿!B55=0,"",VLOOKUP(A124,無償化名簿!$A$17:$R$66,13))</f>
        <v/>
      </c>
      <c r="I124" s="322" t="s">
        <v>101</v>
      </c>
      <c r="J124" s="359" t="s">
        <v>63</v>
      </c>
      <c r="K124" s="319" t="str">
        <f>IF(無償化名簿!B55=0,"",VLOOKUP(A124,無償化名簿!$A$17:$R$66,14))</f>
        <v/>
      </c>
      <c r="L124" s="362" t="s">
        <v>101</v>
      </c>
      <c r="M124" s="325" t="str">
        <f>IF(無償化名簿!L55=0,"ー",無償化名簿!L55)</f>
        <v>ー</v>
      </c>
      <c r="N124" s="328" t="str">
        <f>IF(AND($E$1="一時預かり事業",E124="月額契約"),"",IF(AND($E$1="一時預かり事業",E124="日額契約"),"日",IF(AND($E$1="一時預かり事業",E124="時間契約"),"時間",IF(AND($E$1="認可外保育施設",無償化名簿!L55&gt;=1),"日",IF(AND($E$1="病児保育事業",E124="月額契約"),"",IF(AND($E$1="病児保育事業",E124="日額契約"),"日",IF(AND($E$1="病児保育事業",E124="時間契約"),"時間",IF(AND($E$1="子育て援助活動支援事業",E124="月額契約"),"",IF(AND($E$1="子育て援助活動支援事業",E124="日額契約"),"日",IF(AND($E$1="子育て援助活動支援事業",E124="時間契約"),"時間",""))))))))))</f>
        <v/>
      </c>
      <c r="O124" s="331" t="str">
        <f>IF(無償化名簿!B55=0,"",VLOOKUP(A124,無償化名簿!$A$17:$R$66,15))</f>
        <v/>
      </c>
      <c r="P124" s="334" t="str">
        <f>IF(無償化名簿!B55=0,"",VLOOKUP(A124,無償化名簿!$A$17:$R$66,8))</f>
        <v/>
      </c>
      <c r="Q124" s="337" t="str">
        <f>IF(無償化名簿!B55=0,"",VLOOKUP(A124,無償化名簿!$A$17:$R$66,16))</f>
        <v/>
      </c>
      <c r="R124" s="339" t="str">
        <f>IF(無償化名簿!B55=0,"",VLOOKUP(A124,無償化名簿!$A$17:$R$66,10))</f>
        <v/>
      </c>
      <c r="S124" s="339" t="str">
        <f>IF(無償化名簿!B55=0,"",VLOOKUP(A124,無償化名簿!$A$17:$R$66,11))</f>
        <v/>
      </c>
      <c r="T124" s="308" t="str">
        <f>IF(無償化名簿!C55=0,"",VLOOKUP(A124,無償化名簿!$A$17:$R$66,18))</f>
        <v/>
      </c>
      <c r="U124" s="311" t="str">
        <f t="shared" ref="U124" si="258">IFERROR(IF(B125=0,"",IF((Q124+R124-S124)&lt;=T124,"0",IF((Q124+R124-S124)&gt;T124,((Q124+R124-S124)-T124)))),"")</f>
        <v/>
      </c>
      <c r="V124" s="314" t="str">
        <f>IF(無償化名簿!B55=0,"",IF(D124="第2号",W124,IF(D124="第3号",X124)))</f>
        <v/>
      </c>
      <c r="W124" s="306" t="e">
        <f t="shared" ref="W124" si="259">IF(AND(D124="第2号",Q124+R124-S124&gt;T124),T124,Q124+R124-S124)</f>
        <v>#VALUE!</v>
      </c>
      <c r="X124" s="306" t="e">
        <f t="shared" ref="X124" si="260">IF(AND(D124="第3号",Q124+R124-S124&gt;T124),T124,Q124+R124-S124)</f>
        <v>#VALUE!</v>
      </c>
      <c r="Y124" s="307" t="e">
        <f t="shared" ref="Y124" si="261">IF(AND(Z124=3,AB124="〇"),"第3号",IF(Z124=3,"第2号",IF(Z124=4,"第2号",IF(Z124=5,"第2号",IF(Z124=6,"第2号",IF(Z124&gt;=7,"エラー","第3号"))))))</f>
        <v>#VALUE!</v>
      </c>
      <c r="Z124" s="307" t="e">
        <f t="shared" ref="Z124" si="262">DATEDIF(C124,DATE($AA$6,4,1),"Y")</f>
        <v>#VALUE!</v>
      </c>
      <c r="AA124" s="307" t="str">
        <f t="shared" ref="AA124" si="263">IFERROR(Y124,"第3号")</f>
        <v>第3号</v>
      </c>
      <c r="AB124" s="305" t="str">
        <f>IF(無償化名簿!$B$7=1,"〇",IF(無償化名簿!$B$7=2,"〇",IF(無償化名簿!$B$7=3,"〇","×")))</f>
        <v>×</v>
      </c>
    </row>
    <row r="125" spans="1:28" ht="15.95" customHeight="1">
      <c r="A125" s="343"/>
      <c r="B125" s="317" t="str">
        <f>IF(無償化名簿!B55=0,"",VLOOKUP(A124,無償化名簿!$A$17:$R$66,2))</f>
        <v/>
      </c>
      <c r="C125" s="346"/>
      <c r="D125" s="343"/>
      <c r="E125" s="349"/>
      <c r="F125" s="352"/>
      <c r="G125" s="354"/>
      <c r="H125" s="357"/>
      <c r="I125" s="323"/>
      <c r="J125" s="360"/>
      <c r="K125" s="320"/>
      <c r="L125" s="363"/>
      <c r="M125" s="326"/>
      <c r="N125" s="329"/>
      <c r="O125" s="332"/>
      <c r="P125" s="335"/>
      <c r="Q125" s="338"/>
      <c r="R125" s="340"/>
      <c r="S125" s="340"/>
      <c r="T125" s="309"/>
      <c r="U125" s="312"/>
      <c r="V125" s="315"/>
      <c r="W125" s="306"/>
      <c r="X125" s="306"/>
      <c r="Y125" s="307"/>
      <c r="Z125" s="307"/>
      <c r="AA125" s="307"/>
      <c r="AB125" s="305"/>
    </row>
    <row r="126" spans="1:28" ht="19.5" thickBot="1">
      <c r="A126" s="344"/>
      <c r="B126" s="318"/>
      <c r="C126" s="347"/>
      <c r="D126" s="344"/>
      <c r="E126" s="350"/>
      <c r="F126" s="162" t="str">
        <f>IF(AND(E$1="認可外保育施設",E124="日額契約"),"月額換算額",IF(AND(E$1="認可外保育施設",E124="時間契約"),"月額換算額",""))</f>
        <v/>
      </c>
      <c r="G126" s="355"/>
      <c r="H126" s="358"/>
      <c r="I126" s="324"/>
      <c r="J126" s="361"/>
      <c r="K126" s="321"/>
      <c r="L126" s="364"/>
      <c r="M126" s="327"/>
      <c r="N126" s="330"/>
      <c r="O126" s="333"/>
      <c r="P126" s="336"/>
      <c r="Q126" s="146" t="str">
        <f>IF(OR(F124=Q124,Q124="算定不可",E124="日額契約",E124="時間契約"),"","月途中案分額")</f>
        <v/>
      </c>
      <c r="R126" s="341"/>
      <c r="S126" s="341"/>
      <c r="T126" s="310"/>
      <c r="U126" s="313"/>
      <c r="V126" s="316"/>
      <c r="W126" s="306"/>
      <c r="X126" s="306"/>
      <c r="Y126" s="307"/>
      <c r="Z126" s="307"/>
      <c r="AA126" s="307"/>
      <c r="AB126" s="305"/>
    </row>
    <row r="127" spans="1:28">
      <c r="A127" s="342">
        <v>40</v>
      </c>
      <c r="B127" s="67" t="str">
        <f>IF(無償化名簿!B56=0, "",VLOOKUP(A127,無償化名簿!$A$17:$R$66,4))</f>
        <v/>
      </c>
      <c r="C127" s="345" t="str">
        <f>IF(無償化名簿!B56=0,"",VLOOKUP(A127,無償化名簿!$A$17:$R$66,3))</f>
        <v/>
      </c>
      <c r="D127" s="342" t="str">
        <f t="shared" ref="D127" si="264">IF(C127="","",AA127)</f>
        <v/>
      </c>
      <c r="E127" s="348" t="str">
        <f>IF(無償化名簿!B56=0,"",VLOOKUP(A127,無償化名簿!$A$17:$R$66,6))</f>
        <v/>
      </c>
      <c r="F127" s="351" t="str">
        <f>IF(無償化名簿!B56=0,"",VLOOKUP(A127,無償化名簿!$A$17:$R$66,7))</f>
        <v/>
      </c>
      <c r="G127" s="353" t="s">
        <v>5</v>
      </c>
      <c r="H127" s="356" t="str">
        <f>IF(無償化名簿!B56=0,"",VLOOKUP(A127,無償化名簿!$A$17:$R$66,13))</f>
        <v/>
      </c>
      <c r="I127" s="322" t="s">
        <v>101</v>
      </c>
      <c r="J127" s="359" t="s">
        <v>63</v>
      </c>
      <c r="K127" s="319" t="str">
        <f>IF(無償化名簿!B56=0,"",VLOOKUP(A127,無償化名簿!$A$17:$R$66,14))</f>
        <v/>
      </c>
      <c r="L127" s="362" t="s">
        <v>101</v>
      </c>
      <c r="M127" s="325" t="str">
        <f>IF(無償化名簿!L56=0,"ー",無償化名簿!L56)</f>
        <v>ー</v>
      </c>
      <c r="N127" s="328" t="str">
        <f>IF(AND($E$1="一時預かり事業",E127="月額契約"),"",IF(AND($E$1="一時預かり事業",E127="日額契約"),"日",IF(AND($E$1="一時預かり事業",E127="時間契約"),"時間",IF(AND($E$1="認可外保育施設",無償化名簿!L56&gt;=1),"日",IF(AND($E$1="病児保育事業",E127="月額契約"),"",IF(AND($E$1="病児保育事業",E127="日額契約"),"日",IF(AND($E$1="病児保育事業",E127="時間契約"),"時間",IF(AND($E$1="子育て援助活動支援事業",E127="月額契約"),"",IF(AND($E$1="子育て援助活動支援事業",E127="日額契約"),"日",IF(AND($E$1="子育て援助活動支援事業",E127="時間契約"),"時間",""))))))))))</f>
        <v/>
      </c>
      <c r="O127" s="331" t="str">
        <f>IF(無償化名簿!B56=0,"",VLOOKUP(A127,無償化名簿!$A$17:$R$66,15))</f>
        <v/>
      </c>
      <c r="P127" s="334" t="str">
        <f>IF(無償化名簿!B56=0,"",VLOOKUP(A127,無償化名簿!$A$17:$R$66,8))</f>
        <v/>
      </c>
      <c r="Q127" s="337" t="str">
        <f>IF(無償化名簿!B56=0,"",VLOOKUP(A127,無償化名簿!$A$17:$R$66,16))</f>
        <v/>
      </c>
      <c r="R127" s="339" t="str">
        <f>IF(無償化名簿!B56=0,"",VLOOKUP(A127,無償化名簿!$A$17:$R$66,10))</f>
        <v/>
      </c>
      <c r="S127" s="339" t="str">
        <f>IF(無償化名簿!B56=0,"",VLOOKUP(A127,無償化名簿!$A$17:$R$66,11))</f>
        <v/>
      </c>
      <c r="T127" s="308" t="str">
        <f>IF(無償化名簿!C56=0,"",VLOOKUP(A127,無償化名簿!$A$17:$R$66,18))</f>
        <v/>
      </c>
      <c r="U127" s="311" t="str">
        <f t="shared" ref="U127" si="265">IFERROR(IF(B128=0,"",IF((Q127+R127-S127)&lt;=T127,"0",IF((Q127+R127-S127)&gt;T127,((Q127+R127-S127)-T127)))),"")</f>
        <v/>
      </c>
      <c r="V127" s="314" t="str">
        <f>IF(無償化名簿!B56=0,"",IF(D127="第2号",W127,IF(D127="第3号",X127)))</f>
        <v/>
      </c>
      <c r="W127" s="306" t="e">
        <f t="shared" ref="W127" si="266">IF(AND(D127="第2号",Q127+R127-S127&gt;T127),T127,Q127+R127-S127)</f>
        <v>#VALUE!</v>
      </c>
      <c r="X127" s="306" t="e">
        <f t="shared" ref="X127" si="267">IF(AND(D127="第3号",Q127+R127-S127&gt;T127),T127,Q127+R127-S127)</f>
        <v>#VALUE!</v>
      </c>
      <c r="Y127" s="307" t="e">
        <f t="shared" ref="Y127" si="268">IF(AND(Z127=3,AB127="〇"),"第3号",IF(Z127=3,"第2号",IF(Z127=4,"第2号",IF(Z127=5,"第2号",IF(Z127=6,"第2号",IF(Z127&gt;=7,"エラー","第3号"))))))</f>
        <v>#VALUE!</v>
      </c>
      <c r="Z127" s="307" t="e">
        <f t="shared" ref="Z127" si="269">DATEDIF(C127,DATE($AA$6,4,1),"Y")</f>
        <v>#VALUE!</v>
      </c>
      <c r="AA127" s="307" t="str">
        <f t="shared" ref="AA127" si="270">IFERROR(Y127,"第3号")</f>
        <v>第3号</v>
      </c>
      <c r="AB127" s="305" t="str">
        <f>IF(無償化名簿!$B$7=1,"〇",IF(無償化名簿!$B$7=2,"〇",IF(無償化名簿!$B$7=3,"〇","×")))</f>
        <v>×</v>
      </c>
    </row>
    <row r="128" spans="1:28">
      <c r="A128" s="343"/>
      <c r="B128" s="317" t="str">
        <f>IF(無償化名簿!B56=0,"",VLOOKUP(A127,無償化名簿!$A$17:$R$66,2))</f>
        <v/>
      </c>
      <c r="C128" s="346"/>
      <c r="D128" s="343"/>
      <c r="E128" s="349"/>
      <c r="F128" s="352"/>
      <c r="G128" s="354"/>
      <c r="H128" s="357"/>
      <c r="I128" s="323"/>
      <c r="J128" s="360"/>
      <c r="K128" s="320"/>
      <c r="L128" s="363"/>
      <c r="M128" s="326"/>
      <c r="N128" s="329"/>
      <c r="O128" s="332"/>
      <c r="P128" s="335"/>
      <c r="Q128" s="338"/>
      <c r="R128" s="340"/>
      <c r="S128" s="340"/>
      <c r="T128" s="309"/>
      <c r="U128" s="312"/>
      <c r="V128" s="315"/>
      <c r="W128" s="306"/>
      <c r="X128" s="306"/>
      <c r="Y128" s="307"/>
      <c r="Z128" s="307"/>
      <c r="AA128" s="307"/>
      <c r="AB128" s="305"/>
    </row>
    <row r="129" spans="1:28" ht="19.5" thickBot="1">
      <c r="A129" s="344"/>
      <c r="B129" s="318"/>
      <c r="C129" s="347"/>
      <c r="D129" s="344"/>
      <c r="E129" s="350"/>
      <c r="F129" s="162" t="str">
        <f>IF(AND(E$1="認可外保育施設",E127="日額契約"),"月額換算額",IF(AND(E$1="認可外保育施設",E127="時間契約"),"月額換算額",""))</f>
        <v/>
      </c>
      <c r="G129" s="355"/>
      <c r="H129" s="358"/>
      <c r="I129" s="324"/>
      <c r="J129" s="361"/>
      <c r="K129" s="321"/>
      <c r="L129" s="364"/>
      <c r="M129" s="327"/>
      <c r="N129" s="330"/>
      <c r="O129" s="333"/>
      <c r="P129" s="336"/>
      <c r="Q129" s="146" t="str">
        <f>IF(OR(F127=Q127,Q127="算定不可",E127="日額契約",E127="時間契約"),"","月途中案分額")</f>
        <v/>
      </c>
      <c r="R129" s="341"/>
      <c r="S129" s="341"/>
      <c r="T129" s="310"/>
      <c r="U129" s="313"/>
      <c r="V129" s="316"/>
      <c r="W129" s="306"/>
      <c r="X129" s="306"/>
      <c r="Y129" s="307"/>
      <c r="Z129" s="307"/>
      <c r="AA129" s="307"/>
      <c r="AB129" s="305"/>
    </row>
    <row r="130" spans="1:28">
      <c r="A130" s="342">
        <v>41</v>
      </c>
      <c r="B130" s="67" t="str">
        <f>IF(無償化名簿!B57=0, "",VLOOKUP(A130,無償化名簿!$A$17:$R$66,4))</f>
        <v/>
      </c>
      <c r="C130" s="345" t="str">
        <f>IF(無償化名簿!B57=0,"",VLOOKUP(A130,無償化名簿!$A$17:$R$66,3))</f>
        <v/>
      </c>
      <c r="D130" s="342" t="str">
        <f t="shared" ref="D130" si="271">IF(C130="","",AA130)</f>
        <v/>
      </c>
      <c r="E130" s="348" t="str">
        <f>IF(無償化名簿!B57=0,"",VLOOKUP(A130,無償化名簿!$A$17:$R$66,6))</f>
        <v/>
      </c>
      <c r="F130" s="351" t="str">
        <f>IF(無償化名簿!B57=0,"",VLOOKUP(A130,無償化名簿!$A$17:$R$66,7))</f>
        <v/>
      </c>
      <c r="G130" s="353" t="s">
        <v>5</v>
      </c>
      <c r="H130" s="356" t="str">
        <f>IF(無償化名簿!B57=0,"",VLOOKUP(A130,無償化名簿!$A$17:$R$66,13))</f>
        <v/>
      </c>
      <c r="I130" s="322" t="s">
        <v>101</v>
      </c>
      <c r="J130" s="359" t="s">
        <v>63</v>
      </c>
      <c r="K130" s="319" t="str">
        <f>IF(無償化名簿!B57=0,"",VLOOKUP(A130,無償化名簿!$A$17:$R$66,14))</f>
        <v/>
      </c>
      <c r="L130" s="322" t="s">
        <v>101</v>
      </c>
      <c r="M130" s="325" t="str">
        <f>IF(無償化名簿!L57=0,"ー",無償化名簿!L57)</f>
        <v>ー</v>
      </c>
      <c r="N130" s="328" t="str">
        <f>IF(AND($E$1="一時預かり事業",E130="月額契約"),"",IF(AND($E$1="一時預かり事業",E130="日額契約"),"日",IF(AND($E$1="一時預かり事業",E130="時間契約"),"時間",IF(AND($E$1="認可外保育施設",無償化名簿!L57&gt;=1),"日",IF(AND($E$1="病児保育事業",E130="月額契約"),"",IF(AND($E$1="病児保育事業",E130="日額契約"),"日",IF(AND($E$1="病児保育事業",E130="時間契約"),"時間",IF(AND($E$1="子育て援助活動支援事業",E130="月額契約"),"",IF(AND($E$1="子育て援助活動支援事業",E130="日額契約"),"日",IF(AND($E$1="子育て援助活動支援事業",E130="時間契約"),"時間",""))))))))))</f>
        <v/>
      </c>
      <c r="O130" s="331" t="str">
        <f>IF(無償化名簿!B57=0,"",VLOOKUP(A130,無償化名簿!$A$17:$R$66,15))</f>
        <v/>
      </c>
      <c r="P130" s="334" t="str">
        <f>IF(無償化名簿!B57=0,"",VLOOKUP(A130,無償化名簿!$A$17:$R$66,8))</f>
        <v/>
      </c>
      <c r="Q130" s="337" t="str">
        <f>IF(無償化名簿!B57=0,"",VLOOKUP(A130,無償化名簿!$A$17:$R$66,16))</f>
        <v/>
      </c>
      <c r="R130" s="339" t="str">
        <f>IF(無償化名簿!B57=0,"",VLOOKUP(A130,無償化名簿!$A$17:$R$66,10))</f>
        <v/>
      </c>
      <c r="S130" s="339" t="str">
        <f>IF(無償化名簿!B57=0,"",VLOOKUP(A130,無償化名簿!$A$17:$R$66,11))</f>
        <v/>
      </c>
      <c r="T130" s="308" t="str">
        <f>IF(無償化名簿!C57=0,"",VLOOKUP(A130,無償化名簿!$A$17:$R$66,18))</f>
        <v/>
      </c>
      <c r="U130" s="311" t="str">
        <f t="shared" ref="U130" si="272">IFERROR(IF(B131=0,"",IF((Q130+R130-S130)&lt;=T130,"0",IF((Q130+R130-S130)&gt;T130,((Q130+R130-S130)-T130)))),"")</f>
        <v/>
      </c>
      <c r="V130" s="314" t="str">
        <f>IF(無償化名簿!B57=0,"",IF(D130="第2号",W130,IF(D130="第3号",X130)))</f>
        <v/>
      </c>
      <c r="W130" s="306" t="e">
        <f t="shared" ref="W130" si="273">IF(AND(D130="第2号",Q130+R130-S130&gt;T130),T130,Q130+R130-S130)</f>
        <v>#VALUE!</v>
      </c>
      <c r="X130" s="306" t="e">
        <f t="shared" ref="X130" si="274">IF(AND(D130="第3号",Q130+R130-S130&gt;T130),T130,Q130+R130-S130)</f>
        <v>#VALUE!</v>
      </c>
      <c r="Y130" s="307" t="e">
        <f t="shared" ref="Y130" si="275">IF(AND(Z130=3,AB130="〇"),"第3号",IF(Z130=3,"第2号",IF(Z130=4,"第2号",IF(Z130=5,"第2号",IF(Z130=6,"第2号",IF(Z130&gt;=7,"エラー","第3号"))))))</f>
        <v>#VALUE!</v>
      </c>
      <c r="Z130" s="307" t="e">
        <f t="shared" ref="Z130" si="276">DATEDIF(C130,DATE($AA$6,4,1),"Y")</f>
        <v>#VALUE!</v>
      </c>
      <c r="AA130" s="307" t="str">
        <f t="shared" ref="AA130" si="277">IFERROR(Y130,"第3号")</f>
        <v>第3号</v>
      </c>
      <c r="AB130" s="305" t="str">
        <f>IF(無償化名簿!$B$7=1,"〇",IF(無償化名簿!$B$7=2,"〇",IF(無償化名簿!$B$7=3,"〇","×")))</f>
        <v>×</v>
      </c>
    </row>
    <row r="131" spans="1:28">
      <c r="A131" s="343"/>
      <c r="B131" s="317" t="str">
        <f>IF(無償化名簿!B57=0,"",VLOOKUP(A130,無償化名簿!$A$17:$R$66,2))</f>
        <v/>
      </c>
      <c r="C131" s="346"/>
      <c r="D131" s="343"/>
      <c r="E131" s="349"/>
      <c r="F131" s="352"/>
      <c r="G131" s="354"/>
      <c r="H131" s="357"/>
      <c r="I131" s="323"/>
      <c r="J131" s="360"/>
      <c r="K131" s="320"/>
      <c r="L131" s="323"/>
      <c r="M131" s="326"/>
      <c r="N131" s="329"/>
      <c r="O131" s="332"/>
      <c r="P131" s="335"/>
      <c r="Q131" s="338"/>
      <c r="R131" s="340"/>
      <c r="S131" s="340"/>
      <c r="T131" s="309"/>
      <c r="U131" s="312"/>
      <c r="V131" s="315"/>
      <c r="W131" s="306"/>
      <c r="X131" s="306"/>
      <c r="Y131" s="307"/>
      <c r="Z131" s="307"/>
      <c r="AA131" s="307"/>
      <c r="AB131" s="305"/>
    </row>
    <row r="132" spans="1:28" ht="19.5" thickBot="1">
      <c r="A132" s="344"/>
      <c r="B132" s="318"/>
      <c r="C132" s="347"/>
      <c r="D132" s="344"/>
      <c r="E132" s="350"/>
      <c r="F132" s="162" t="str">
        <f t="shared" ref="F132" si="278">IF(AND(E$1="認可外保育施設",E130="日額契約"),"月額換算額",IF(AND(E$1="認可外保育施設",E130="時間契約"),"月額換算額",""))</f>
        <v/>
      </c>
      <c r="G132" s="355"/>
      <c r="H132" s="358"/>
      <c r="I132" s="324"/>
      <c r="J132" s="361"/>
      <c r="K132" s="321"/>
      <c r="L132" s="324"/>
      <c r="M132" s="327"/>
      <c r="N132" s="330"/>
      <c r="O132" s="333"/>
      <c r="P132" s="336"/>
      <c r="Q132" s="146" t="str">
        <f t="shared" ref="Q132" si="279">IF(OR(F130=Q130,Q130="算定不可",E130="日額契約",E130="時間契約"),"","月途中案分額")</f>
        <v/>
      </c>
      <c r="R132" s="341"/>
      <c r="S132" s="341"/>
      <c r="T132" s="310"/>
      <c r="U132" s="313"/>
      <c r="V132" s="316"/>
      <c r="W132" s="306"/>
      <c r="X132" s="306"/>
      <c r="Y132" s="307"/>
      <c r="Z132" s="307"/>
      <c r="AA132" s="307"/>
      <c r="AB132" s="305"/>
    </row>
    <row r="133" spans="1:28">
      <c r="A133" s="342">
        <v>42</v>
      </c>
      <c r="B133" s="67" t="str">
        <f>IF(無償化名簿!B58=0, "",VLOOKUP(A133,無償化名簿!$A$17:$R$66,4))</f>
        <v/>
      </c>
      <c r="C133" s="345" t="str">
        <f>IF(無償化名簿!B58=0,"",VLOOKUP(A133,無償化名簿!$A$17:$R$66,3))</f>
        <v/>
      </c>
      <c r="D133" s="342" t="str">
        <f t="shared" ref="D133" si="280">IF(C133="","",AA133)</f>
        <v/>
      </c>
      <c r="E133" s="348" t="str">
        <f>IF(無償化名簿!B58=0,"",VLOOKUP(A133,無償化名簿!$A$17:$R$66,6))</f>
        <v/>
      </c>
      <c r="F133" s="351" t="str">
        <f>IF(無償化名簿!B58=0,"",VLOOKUP(A133,無償化名簿!$A$17:$R$66,7))</f>
        <v/>
      </c>
      <c r="G133" s="353" t="s">
        <v>5</v>
      </c>
      <c r="H133" s="356" t="str">
        <f>IF(無償化名簿!B58=0,"",VLOOKUP(A133,無償化名簿!$A$17:$R$66,13))</f>
        <v/>
      </c>
      <c r="I133" s="322" t="s">
        <v>101</v>
      </c>
      <c r="J133" s="359" t="s">
        <v>63</v>
      </c>
      <c r="K133" s="319" t="str">
        <f>IF(無償化名簿!B58=0,"",VLOOKUP(A133,無償化名簿!$A$17:$R$66,14))</f>
        <v/>
      </c>
      <c r="L133" s="322" t="s">
        <v>101</v>
      </c>
      <c r="M133" s="325" t="str">
        <f>IF(無償化名簿!L58=0,"ー",無償化名簿!L58)</f>
        <v>ー</v>
      </c>
      <c r="N133" s="328" t="str">
        <f>IF(AND($E$1="一時預かり事業",E133="月額契約"),"",IF(AND($E$1="一時預かり事業",E133="日額契約"),"日",IF(AND($E$1="一時預かり事業",E133="時間契約"),"時間",IF(AND($E$1="認可外保育施設",無償化名簿!L58&gt;=1),"日",IF(AND($E$1="病児保育事業",E133="月額契約"),"",IF(AND($E$1="病児保育事業",E133="日額契約"),"日",IF(AND($E$1="病児保育事業",E133="時間契約"),"時間",IF(AND($E$1="子育て援助活動支援事業",E133="月額契約"),"",IF(AND($E$1="子育て援助活動支援事業",E133="日額契約"),"日",IF(AND($E$1="子育て援助活動支援事業",E133="時間契約"),"時間",""))))))))))</f>
        <v/>
      </c>
      <c r="O133" s="331" t="str">
        <f>IF(無償化名簿!B58=0,"",VLOOKUP(A133,無償化名簿!$A$17:$R$66,15))</f>
        <v/>
      </c>
      <c r="P133" s="334" t="str">
        <f>IF(無償化名簿!B58=0,"",VLOOKUP(A133,無償化名簿!$A$17:$R$66,8))</f>
        <v/>
      </c>
      <c r="Q133" s="337" t="str">
        <f>IF(無償化名簿!B58=0,"",VLOOKUP(A133,無償化名簿!$A$17:$R$66,16))</f>
        <v/>
      </c>
      <c r="R133" s="339" t="str">
        <f>IF(無償化名簿!B58=0,"",VLOOKUP(A133,無償化名簿!$A$17:$R$66,10))</f>
        <v/>
      </c>
      <c r="S133" s="339" t="str">
        <f>IF(無償化名簿!B58=0,"",VLOOKUP(A133,無償化名簿!$A$17:$R$66,11))</f>
        <v/>
      </c>
      <c r="T133" s="308" t="str">
        <f>IF(無償化名簿!C58=0,"",VLOOKUP(A133,無償化名簿!$A$17:$R$66,18))</f>
        <v/>
      </c>
      <c r="U133" s="311" t="str">
        <f t="shared" ref="U133" si="281">IFERROR(IF(B134=0,"",IF((Q133+R133-S133)&lt;=T133,"0",IF((Q133+R133-S133)&gt;T133,((Q133+R133-S133)-T133)))),"")</f>
        <v/>
      </c>
      <c r="V133" s="314" t="str">
        <f>IF(無償化名簿!B58=0,"",IF(D133="第2号",W133,IF(D133="第3号",X133)))</f>
        <v/>
      </c>
      <c r="W133" s="306" t="e">
        <f t="shared" ref="W133" si="282">IF(AND(D133="第2号",Q133+R133-S133&gt;T133),T133,Q133+R133-S133)</f>
        <v>#VALUE!</v>
      </c>
      <c r="X133" s="306" t="e">
        <f t="shared" ref="X133" si="283">IF(AND(D133="第3号",Q133+R133-S133&gt;T133),T133,Q133+R133-S133)</f>
        <v>#VALUE!</v>
      </c>
      <c r="Y133" s="307" t="e">
        <f t="shared" ref="Y133" si="284">IF(AND(Z133=3,AB133="〇"),"第3号",IF(Z133=3,"第2号",IF(Z133=4,"第2号",IF(Z133=5,"第2号",IF(Z133=6,"第2号",IF(Z133&gt;=7,"エラー","第3号"))))))</f>
        <v>#VALUE!</v>
      </c>
      <c r="Z133" s="307" t="e">
        <f t="shared" ref="Z133" si="285">DATEDIF(C133,DATE($AA$6,4,1),"Y")</f>
        <v>#VALUE!</v>
      </c>
      <c r="AA133" s="307" t="str">
        <f t="shared" ref="AA133" si="286">IFERROR(Y133,"第3号")</f>
        <v>第3号</v>
      </c>
      <c r="AB133" s="305" t="str">
        <f>IF(無償化名簿!$B$7=1,"〇",IF(無償化名簿!$B$7=2,"〇",IF(無償化名簿!$B$7=3,"〇","×")))</f>
        <v>×</v>
      </c>
    </row>
    <row r="134" spans="1:28">
      <c r="A134" s="343"/>
      <c r="B134" s="317" t="str">
        <f>IF(無償化名簿!B58=0,"",VLOOKUP(A133,無償化名簿!$A$17:$R$66,2))</f>
        <v/>
      </c>
      <c r="C134" s="346"/>
      <c r="D134" s="343"/>
      <c r="E134" s="349"/>
      <c r="F134" s="352"/>
      <c r="G134" s="354"/>
      <c r="H134" s="357"/>
      <c r="I134" s="323"/>
      <c r="J134" s="360"/>
      <c r="K134" s="320"/>
      <c r="L134" s="323"/>
      <c r="M134" s="326"/>
      <c r="N134" s="329"/>
      <c r="O134" s="332"/>
      <c r="P134" s="335"/>
      <c r="Q134" s="338"/>
      <c r="R134" s="340"/>
      <c r="S134" s="340"/>
      <c r="T134" s="309"/>
      <c r="U134" s="312"/>
      <c r="V134" s="315"/>
      <c r="W134" s="306"/>
      <c r="X134" s="306"/>
      <c r="Y134" s="307"/>
      <c r="Z134" s="307"/>
      <c r="AA134" s="307"/>
      <c r="AB134" s="305"/>
    </row>
    <row r="135" spans="1:28" ht="19.5" thickBot="1">
      <c r="A135" s="344"/>
      <c r="B135" s="318"/>
      <c r="C135" s="347"/>
      <c r="D135" s="344"/>
      <c r="E135" s="350"/>
      <c r="F135" s="162" t="str">
        <f t="shared" ref="F135" si="287">IF(AND(E$1="認可外保育施設",E133="日額契約"),"月額換算額",IF(AND(E$1="認可外保育施設",E133="時間契約"),"月額換算額",""))</f>
        <v/>
      </c>
      <c r="G135" s="355"/>
      <c r="H135" s="358"/>
      <c r="I135" s="324"/>
      <c r="J135" s="361"/>
      <c r="K135" s="321"/>
      <c r="L135" s="324"/>
      <c r="M135" s="327"/>
      <c r="N135" s="330"/>
      <c r="O135" s="333"/>
      <c r="P135" s="336"/>
      <c r="Q135" s="146" t="str">
        <f t="shared" ref="Q135" si="288">IF(OR(F133=Q133,Q133="算定不可",E133="日額契約",E133="時間契約"),"","月途中案分額")</f>
        <v/>
      </c>
      <c r="R135" s="341"/>
      <c r="S135" s="341"/>
      <c r="T135" s="310"/>
      <c r="U135" s="313"/>
      <c r="V135" s="316"/>
      <c r="W135" s="306"/>
      <c r="X135" s="306"/>
      <c r="Y135" s="307"/>
      <c r="Z135" s="307"/>
      <c r="AA135" s="307"/>
      <c r="AB135" s="305"/>
    </row>
    <row r="136" spans="1:28">
      <c r="A136" s="342">
        <v>43</v>
      </c>
      <c r="B136" s="67" t="str">
        <f>IF(無償化名簿!B59=0, "",VLOOKUP(A136,無償化名簿!$A$17:$R$66,4))</f>
        <v/>
      </c>
      <c r="C136" s="345" t="str">
        <f>IF(無償化名簿!B59=0,"",VLOOKUP(A136,無償化名簿!$A$17:$R$66,3))</f>
        <v/>
      </c>
      <c r="D136" s="342" t="str">
        <f t="shared" ref="D136" si="289">IF(C136="","",AA136)</f>
        <v/>
      </c>
      <c r="E136" s="348" t="str">
        <f>IF(無償化名簿!B59=0,"",VLOOKUP(A136,無償化名簿!$A$17:$R$66,6))</f>
        <v/>
      </c>
      <c r="F136" s="351" t="str">
        <f>IF(無償化名簿!B59=0,"",VLOOKUP(A136,無償化名簿!$A$17:$R$66,7))</f>
        <v/>
      </c>
      <c r="G136" s="353" t="s">
        <v>5</v>
      </c>
      <c r="H136" s="356" t="str">
        <f>IF(無償化名簿!B59=0,"",VLOOKUP(A136,無償化名簿!$A$17:$R$66,13))</f>
        <v/>
      </c>
      <c r="I136" s="322" t="s">
        <v>101</v>
      </c>
      <c r="J136" s="359" t="s">
        <v>63</v>
      </c>
      <c r="K136" s="319" t="str">
        <f>IF(無償化名簿!B59=0,"",VLOOKUP(A136,無償化名簿!$A$17:$R$66,14))</f>
        <v/>
      </c>
      <c r="L136" s="322" t="s">
        <v>101</v>
      </c>
      <c r="M136" s="325" t="str">
        <f>IF(無償化名簿!L59=0,"ー",無償化名簿!L59)</f>
        <v>ー</v>
      </c>
      <c r="N136" s="328" t="str">
        <f>IF(AND($E$1="一時預かり事業",E136="月額契約"),"",IF(AND($E$1="一時預かり事業",E136="日額契約"),"日",IF(AND($E$1="一時預かり事業",E136="時間契約"),"時間",IF(AND($E$1="認可外保育施設",無償化名簿!L59&gt;=1),"日",IF(AND($E$1="病児保育事業",E136="月額契約"),"",IF(AND($E$1="病児保育事業",E136="日額契約"),"日",IF(AND($E$1="病児保育事業",E136="時間契約"),"時間",IF(AND($E$1="子育て援助活動支援事業",E136="月額契約"),"",IF(AND($E$1="子育て援助活動支援事業",E136="日額契約"),"日",IF(AND($E$1="子育て援助活動支援事業",E136="時間契約"),"時間",""))))))))))</f>
        <v/>
      </c>
      <c r="O136" s="331" t="str">
        <f>IF(無償化名簿!B59=0,"",VLOOKUP(A136,無償化名簿!$A$17:$R$66,15))</f>
        <v/>
      </c>
      <c r="P136" s="334" t="str">
        <f>IF(無償化名簿!B59=0,"",VLOOKUP(A136,無償化名簿!$A$17:$R$66,8))</f>
        <v/>
      </c>
      <c r="Q136" s="337" t="str">
        <f>IF(無償化名簿!B59=0,"",VLOOKUP(A136,無償化名簿!$A$17:$R$66,16))</f>
        <v/>
      </c>
      <c r="R136" s="339" t="str">
        <f>IF(無償化名簿!B59=0,"",VLOOKUP(A136,無償化名簿!$A$17:$R$66,10))</f>
        <v/>
      </c>
      <c r="S136" s="339" t="str">
        <f>IF(無償化名簿!B59=0,"",VLOOKUP(A136,無償化名簿!$A$17:$R$66,11))</f>
        <v/>
      </c>
      <c r="T136" s="308" t="str">
        <f>IF(無償化名簿!C59=0,"",VLOOKUP(A136,無償化名簿!$A$17:$R$66,18))</f>
        <v/>
      </c>
      <c r="U136" s="311" t="str">
        <f t="shared" ref="U136" si="290">IFERROR(IF(B137=0,"",IF((Q136+R136-S136)&lt;=T136,"0",IF((Q136+R136-S136)&gt;T136,((Q136+R136-S136)-T136)))),"")</f>
        <v/>
      </c>
      <c r="V136" s="314" t="str">
        <f>IF(無償化名簿!B59=0,"",IF(D136="第2号",W136,IF(D136="第3号",X136)))</f>
        <v/>
      </c>
      <c r="W136" s="306" t="e">
        <f t="shared" ref="W136" si="291">IF(AND(D136="第2号",Q136+R136-S136&gt;T136),T136,Q136+R136-S136)</f>
        <v>#VALUE!</v>
      </c>
      <c r="X136" s="306" t="e">
        <f t="shared" ref="X136" si="292">IF(AND(D136="第3号",Q136+R136-S136&gt;T136),T136,Q136+R136-S136)</f>
        <v>#VALUE!</v>
      </c>
      <c r="Y136" s="307" t="e">
        <f t="shared" ref="Y136" si="293">IF(AND(Z136=3,AB136="〇"),"第3号",IF(Z136=3,"第2号",IF(Z136=4,"第2号",IF(Z136=5,"第2号",IF(Z136=6,"第2号",IF(Z136&gt;=7,"エラー","第3号"))))))</f>
        <v>#VALUE!</v>
      </c>
      <c r="Z136" s="307" t="e">
        <f t="shared" ref="Z136" si="294">DATEDIF(C136,DATE($AA$6,4,1),"Y")</f>
        <v>#VALUE!</v>
      </c>
      <c r="AA136" s="307" t="str">
        <f t="shared" ref="AA136" si="295">IFERROR(Y136,"第3号")</f>
        <v>第3号</v>
      </c>
      <c r="AB136" s="305" t="str">
        <f>IF(無償化名簿!$B$7=1,"〇",IF(無償化名簿!$B$7=2,"〇",IF(無償化名簿!$B$7=3,"〇","×")))</f>
        <v>×</v>
      </c>
    </row>
    <row r="137" spans="1:28">
      <c r="A137" s="343"/>
      <c r="B137" s="317" t="str">
        <f>IF(無償化名簿!B59=0,"",VLOOKUP(A136,無償化名簿!$A$17:$R$66,2))</f>
        <v/>
      </c>
      <c r="C137" s="346"/>
      <c r="D137" s="343"/>
      <c r="E137" s="349"/>
      <c r="F137" s="352"/>
      <c r="G137" s="354"/>
      <c r="H137" s="357"/>
      <c r="I137" s="323"/>
      <c r="J137" s="360"/>
      <c r="K137" s="320"/>
      <c r="L137" s="323"/>
      <c r="M137" s="326"/>
      <c r="N137" s="329"/>
      <c r="O137" s="332"/>
      <c r="P137" s="335"/>
      <c r="Q137" s="338"/>
      <c r="R137" s="340"/>
      <c r="S137" s="340"/>
      <c r="T137" s="309"/>
      <c r="U137" s="312"/>
      <c r="V137" s="315"/>
      <c r="W137" s="306"/>
      <c r="X137" s="306"/>
      <c r="Y137" s="307"/>
      <c r="Z137" s="307"/>
      <c r="AA137" s="307"/>
      <c r="AB137" s="305"/>
    </row>
    <row r="138" spans="1:28" ht="19.5" thickBot="1">
      <c r="A138" s="344"/>
      <c r="B138" s="318"/>
      <c r="C138" s="347"/>
      <c r="D138" s="344"/>
      <c r="E138" s="350"/>
      <c r="F138" s="162" t="str">
        <f t="shared" ref="F138" si="296">IF(AND(E$1="認可外保育施設",E136="日額契約"),"月額換算額",IF(AND(E$1="認可外保育施設",E136="時間契約"),"月額換算額",""))</f>
        <v/>
      </c>
      <c r="G138" s="355"/>
      <c r="H138" s="358"/>
      <c r="I138" s="324"/>
      <c r="J138" s="361"/>
      <c r="K138" s="321"/>
      <c r="L138" s="324"/>
      <c r="M138" s="327"/>
      <c r="N138" s="330"/>
      <c r="O138" s="333"/>
      <c r="P138" s="336"/>
      <c r="Q138" s="146" t="str">
        <f t="shared" ref="Q138" si="297">IF(OR(F136=Q136,Q136="算定不可",E136="日額契約",E136="時間契約"),"","月途中案分額")</f>
        <v/>
      </c>
      <c r="R138" s="341"/>
      <c r="S138" s="341"/>
      <c r="T138" s="310"/>
      <c r="U138" s="313"/>
      <c r="V138" s="316"/>
      <c r="W138" s="306"/>
      <c r="X138" s="306"/>
      <c r="Y138" s="307"/>
      <c r="Z138" s="307"/>
      <c r="AA138" s="307"/>
      <c r="AB138" s="305"/>
    </row>
    <row r="139" spans="1:28">
      <c r="A139" s="342">
        <v>44</v>
      </c>
      <c r="B139" s="67" t="str">
        <f>IF(無償化名簿!B60=0, "",VLOOKUP(A139,無償化名簿!$A$17:$R$66,4))</f>
        <v/>
      </c>
      <c r="C139" s="345" t="str">
        <f>IF(無償化名簿!B60=0,"",VLOOKUP(A139,無償化名簿!$A$17:$R$66,3))</f>
        <v/>
      </c>
      <c r="D139" s="342" t="str">
        <f t="shared" ref="D139" si="298">IF(C139="","",AA139)</f>
        <v/>
      </c>
      <c r="E139" s="348" t="str">
        <f>IF(無償化名簿!B60=0,"",VLOOKUP(A139,無償化名簿!$A$17:$R$66,6))</f>
        <v/>
      </c>
      <c r="F139" s="351" t="str">
        <f>IF(無償化名簿!B60=0,"",VLOOKUP(A139,無償化名簿!$A$17:$R$66,7))</f>
        <v/>
      </c>
      <c r="G139" s="353" t="s">
        <v>5</v>
      </c>
      <c r="H139" s="356" t="str">
        <f>IF(無償化名簿!B60=0,"",VLOOKUP(A139,無償化名簿!$A$17:$R$66,13))</f>
        <v/>
      </c>
      <c r="I139" s="322" t="s">
        <v>101</v>
      </c>
      <c r="J139" s="359" t="s">
        <v>63</v>
      </c>
      <c r="K139" s="319" t="str">
        <f>IF(無償化名簿!B60=0,"",VLOOKUP(A139,無償化名簿!$A$17:$R$66,14))</f>
        <v/>
      </c>
      <c r="L139" s="322" t="s">
        <v>101</v>
      </c>
      <c r="M139" s="325" t="str">
        <f>IF(無償化名簿!L60=0,"ー",無償化名簿!L60)</f>
        <v>ー</v>
      </c>
      <c r="N139" s="328" t="str">
        <f>IF(AND($E$1="一時預かり事業",E139="月額契約"),"",IF(AND($E$1="一時預かり事業",E139="日額契約"),"日",IF(AND($E$1="一時預かり事業",E139="時間契約"),"時間",IF(AND($E$1="認可外保育施設",無償化名簿!L60&gt;=1),"日",IF(AND($E$1="病児保育事業",E139="月額契約"),"",IF(AND($E$1="病児保育事業",E139="日額契約"),"日",IF(AND($E$1="病児保育事業",E139="時間契約"),"時間",IF(AND($E$1="子育て援助活動支援事業",E139="月額契約"),"",IF(AND($E$1="子育て援助活動支援事業",E139="日額契約"),"日",IF(AND($E$1="子育て援助活動支援事業",E139="時間契約"),"時間",""))))))))))</f>
        <v/>
      </c>
      <c r="O139" s="331" t="str">
        <f>IF(無償化名簿!B60=0,"",VLOOKUP(A139,無償化名簿!$A$17:$R$66,15))</f>
        <v/>
      </c>
      <c r="P139" s="334" t="str">
        <f>IF(無償化名簿!B60=0,"",VLOOKUP(A139,無償化名簿!$A$17:$R$66,8))</f>
        <v/>
      </c>
      <c r="Q139" s="337" t="str">
        <f>IF(無償化名簿!B60=0,"",VLOOKUP(A139,無償化名簿!$A$17:$R$66,16))</f>
        <v/>
      </c>
      <c r="R139" s="339" t="str">
        <f>IF(無償化名簿!B60=0,"",VLOOKUP(A139,無償化名簿!$A$17:$R$66,10))</f>
        <v/>
      </c>
      <c r="S139" s="339" t="str">
        <f>IF(無償化名簿!B60=0,"",VLOOKUP(A139,無償化名簿!$A$17:$R$66,11))</f>
        <v/>
      </c>
      <c r="T139" s="308" t="str">
        <f>IF(無償化名簿!C60=0,"",VLOOKUP(A139,無償化名簿!$A$17:$R$66,18))</f>
        <v/>
      </c>
      <c r="U139" s="311" t="str">
        <f t="shared" ref="U139" si="299">IFERROR(IF(B140=0,"",IF((Q139+R139-S139)&lt;=T139,"0",IF((Q139+R139-S139)&gt;T139,((Q139+R139-S139)-T139)))),"")</f>
        <v/>
      </c>
      <c r="V139" s="314" t="str">
        <f>IF(無償化名簿!B60=0,"",IF(D139="第2号",W139,IF(D139="第3号",X139)))</f>
        <v/>
      </c>
      <c r="W139" s="306" t="e">
        <f t="shared" ref="W139" si="300">IF(AND(D139="第2号",Q139+R139-S139&gt;T139),T139,Q139+R139-S139)</f>
        <v>#VALUE!</v>
      </c>
      <c r="X139" s="306" t="e">
        <f t="shared" ref="X139" si="301">IF(AND(D139="第3号",Q139+R139-S139&gt;T139),T139,Q139+R139-S139)</f>
        <v>#VALUE!</v>
      </c>
      <c r="Y139" s="307" t="e">
        <f t="shared" ref="Y139" si="302">IF(AND(Z139=3,AB139="〇"),"第3号",IF(Z139=3,"第2号",IF(Z139=4,"第2号",IF(Z139=5,"第2号",IF(Z139=6,"第2号",IF(Z139&gt;=7,"エラー","第3号"))))))</f>
        <v>#VALUE!</v>
      </c>
      <c r="Z139" s="307" t="e">
        <f t="shared" ref="Z139" si="303">DATEDIF(C139,DATE($AA$6,4,1),"Y")</f>
        <v>#VALUE!</v>
      </c>
      <c r="AA139" s="307" t="str">
        <f t="shared" ref="AA139" si="304">IFERROR(Y139,"第3号")</f>
        <v>第3号</v>
      </c>
      <c r="AB139" s="305" t="str">
        <f>IF(無償化名簿!$B$7=1,"〇",IF(無償化名簿!$B$7=2,"〇",IF(無償化名簿!$B$7=3,"〇","×")))</f>
        <v>×</v>
      </c>
    </row>
    <row r="140" spans="1:28">
      <c r="A140" s="343"/>
      <c r="B140" s="317" t="str">
        <f>IF(無償化名簿!B60=0,"",VLOOKUP(A139,無償化名簿!$A$17:$R$66,2))</f>
        <v/>
      </c>
      <c r="C140" s="346"/>
      <c r="D140" s="343"/>
      <c r="E140" s="349"/>
      <c r="F140" s="352"/>
      <c r="G140" s="354"/>
      <c r="H140" s="357"/>
      <c r="I140" s="323"/>
      <c r="J140" s="360"/>
      <c r="K140" s="320"/>
      <c r="L140" s="323"/>
      <c r="M140" s="326"/>
      <c r="N140" s="329"/>
      <c r="O140" s="332"/>
      <c r="P140" s="335"/>
      <c r="Q140" s="338"/>
      <c r="R140" s="340"/>
      <c r="S140" s="340"/>
      <c r="T140" s="309"/>
      <c r="U140" s="312"/>
      <c r="V140" s="315"/>
      <c r="W140" s="306"/>
      <c r="X140" s="306"/>
      <c r="Y140" s="307"/>
      <c r="Z140" s="307"/>
      <c r="AA140" s="307"/>
      <c r="AB140" s="305"/>
    </row>
    <row r="141" spans="1:28" ht="19.5" thickBot="1">
      <c r="A141" s="344"/>
      <c r="B141" s="318"/>
      <c r="C141" s="347"/>
      <c r="D141" s="344"/>
      <c r="E141" s="350"/>
      <c r="F141" s="162" t="str">
        <f t="shared" ref="F141" si="305">IF(AND(E$1="認可外保育施設",E139="日額契約"),"月額換算額",IF(AND(E$1="認可外保育施設",E139="時間契約"),"月額換算額",""))</f>
        <v/>
      </c>
      <c r="G141" s="355"/>
      <c r="H141" s="358"/>
      <c r="I141" s="324"/>
      <c r="J141" s="361"/>
      <c r="K141" s="321"/>
      <c r="L141" s="324"/>
      <c r="M141" s="327"/>
      <c r="N141" s="330"/>
      <c r="O141" s="333"/>
      <c r="P141" s="336"/>
      <c r="Q141" s="146" t="str">
        <f t="shared" ref="Q141" si="306">IF(OR(F139=Q139,Q139="算定不可",E139="日額契約",E139="時間契約"),"","月途中案分額")</f>
        <v/>
      </c>
      <c r="R141" s="341"/>
      <c r="S141" s="341"/>
      <c r="T141" s="310"/>
      <c r="U141" s="313"/>
      <c r="V141" s="316"/>
      <c r="W141" s="306"/>
      <c r="X141" s="306"/>
      <c r="Y141" s="307"/>
      <c r="Z141" s="307"/>
      <c r="AA141" s="307"/>
      <c r="AB141" s="305"/>
    </row>
    <row r="142" spans="1:28">
      <c r="A142" s="342">
        <v>45</v>
      </c>
      <c r="B142" s="67" t="str">
        <f>IF(無償化名簿!B61=0, "",VLOOKUP(A142,無償化名簿!$A$17:$R$66,4))</f>
        <v/>
      </c>
      <c r="C142" s="345" t="str">
        <f>IF(無償化名簿!B61=0,"",VLOOKUP(A142,無償化名簿!$A$17:$R$66,3))</f>
        <v/>
      </c>
      <c r="D142" s="342" t="str">
        <f t="shared" ref="D142" si="307">IF(C142="","",AA142)</f>
        <v/>
      </c>
      <c r="E142" s="348" t="str">
        <f>IF(無償化名簿!B61=0,"",VLOOKUP(A142,無償化名簿!$A$17:$R$66,6))</f>
        <v/>
      </c>
      <c r="F142" s="351" t="str">
        <f>IF(無償化名簿!B61=0,"",VLOOKUP(A142,無償化名簿!$A$17:$R$66,7))</f>
        <v/>
      </c>
      <c r="G142" s="353" t="s">
        <v>5</v>
      </c>
      <c r="H142" s="356" t="str">
        <f>IF(無償化名簿!B61=0,"",VLOOKUP(A142,無償化名簿!$A$17:$R$66,13))</f>
        <v/>
      </c>
      <c r="I142" s="322" t="s">
        <v>101</v>
      </c>
      <c r="J142" s="359" t="s">
        <v>63</v>
      </c>
      <c r="K142" s="319" t="str">
        <f>IF(無償化名簿!B61=0,"",VLOOKUP(A142,無償化名簿!$A$17:$R$66,14))</f>
        <v/>
      </c>
      <c r="L142" s="322" t="s">
        <v>101</v>
      </c>
      <c r="M142" s="325" t="str">
        <f>IF(無償化名簿!L61=0,"ー",無償化名簿!L61)</f>
        <v>ー</v>
      </c>
      <c r="N142" s="328" t="str">
        <f>IF(AND($E$1="一時預かり事業",E142="月額契約"),"",IF(AND($E$1="一時預かり事業",E142="日額契約"),"日",IF(AND($E$1="一時預かり事業",E142="時間契約"),"時間",IF(AND($E$1="認可外保育施設",無償化名簿!L61&gt;=1),"日",IF(AND($E$1="病児保育事業",E142="月額契約"),"",IF(AND($E$1="病児保育事業",E142="日額契約"),"日",IF(AND($E$1="病児保育事業",E142="時間契約"),"時間",IF(AND($E$1="子育て援助活動支援事業",E142="月額契約"),"",IF(AND($E$1="子育て援助活動支援事業",E142="日額契約"),"日",IF(AND($E$1="子育て援助活動支援事業",E142="時間契約"),"時間",""))))))))))</f>
        <v/>
      </c>
      <c r="O142" s="331" t="str">
        <f>IF(無償化名簿!B61=0,"",VLOOKUP(A142,無償化名簿!$A$17:$R$66,15))</f>
        <v/>
      </c>
      <c r="P142" s="334" t="str">
        <f>IF(無償化名簿!B61=0,"",VLOOKUP(A142,無償化名簿!$A$17:$R$66,8))</f>
        <v/>
      </c>
      <c r="Q142" s="337" t="str">
        <f>IF(無償化名簿!B61=0,"",VLOOKUP(A142,無償化名簿!$A$17:$R$66,16))</f>
        <v/>
      </c>
      <c r="R142" s="339" t="str">
        <f>IF(無償化名簿!B61=0,"",VLOOKUP(A142,無償化名簿!$A$17:$R$66,10))</f>
        <v/>
      </c>
      <c r="S142" s="339" t="str">
        <f>IF(無償化名簿!B61=0,"",VLOOKUP(A142,無償化名簿!$A$17:$R$66,11))</f>
        <v/>
      </c>
      <c r="T142" s="308" t="str">
        <f>IF(無償化名簿!C61=0,"",VLOOKUP(A142,無償化名簿!$A$17:$R$66,18))</f>
        <v/>
      </c>
      <c r="U142" s="311" t="str">
        <f t="shared" ref="U142" si="308">IFERROR(IF(B143=0,"",IF((Q142+R142-S142)&lt;=T142,"0",IF((Q142+R142-S142)&gt;T142,((Q142+R142-S142)-T142)))),"")</f>
        <v/>
      </c>
      <c r="V142" s="314" t="str">
        <f>IF(無償化名簿!B61=0,"",IF(D142="第2号",W142,IF(D142="第3号",X142)))</f>
        <v/>
      </c>
      <c r="W142" s="306" t="e">
        <f t="shared" ref="W142" si="309">IF(AND(D142="第2号",Q142+R142-S142&gt;T142),T142,Q142+R142-S142)</f>
        <v>#VALUE!</v>
      </c>
      <c r="X142" s="306" t="e">
        <f t="shared" ref="X142" si="310">IF(AND(D142="第3号",Q142+R142-S142&gt;T142),T142,Q142+R142-S142)</f>
        <v>#VALUE!</v>
      </c>
      <c r="Y142" s="307" t="e">
        <f t="shared" ref="Y142" si="311">IF(AND(Z142=3,AB142="〇"),"第3号",IF(Z142=3,"第2号",IF(Z142=4,"第2号",IF(Z142=5,"第2号",IF(Z142=6,"第2号",IF(Z142&gt;=7,"エラー","第3号"))))))</f>
        <v>#VALUE!</v>
      </c>
      <c r="Z142" s="307" t="e">
        <f t="shared" ref="Z142" si="312">DATEDIF(C142,DATE($AA$6,4,1),"Y")</f>
        <v>#VALUE!</v>
      </c>
      <c r="AA142" s="307" t="str">
        <f t="shared" ref="AA142" si="313">IFERROR(Y142,"第3号")</f>
        <v>第3号</v>
      </c>
      <c r="AB142" s="305" t="str">
        <f>IF(無償化名簿!$B$7=1,"〇",IF(無償化名簿!$B$7=2,"〇",IF(無償化名簿!$B$7=3,"〇","×")))</f>
        <v>×</v>
      </c>
    </row>
    <row r="143" spans="1:28">
      <c r="A143" s="343"/>
      <c r="B143" s="317" t="str">
        <f>IF(無償化名簿!B61=0,"",VLOOKUP(A142,無償化名簿!$A$17:$R$66,2))</f>
        <v/>
      </c>
      <c r="C143" s="346"/>
      <c r="D143" s="343"/>
      <c r="E143" s="349"/>
      <c r="F143" s="352"/>
      <c r="G143" s="354"/>
      <c r="H143" s="357"/>
      <c r="I143" s="323"/>
      <c r="J143" s="360"/>
      <c r="K143" s="320"/>
      <c r="L143" s="323"/>
      <c r="M143" s="326"/>
      <c r="N143" s="329"/>
      <c r="O143" s="332"/>
      <c r="P143" s="335"/>
      <c r="Q143" s="338"/>
      <c r="R143" s="340"/>
      <c r="S143" s="340"/>
      <c r="T143" s="309"/>
      <c r="U143" s="312"/>
      <c r="V143" s="315"/>
      <c r="W143" s="306"/>
      <c r="X143" s="306"/>
      <c r="Y143" s="307"/>
      <c r="Z143" s="307"/>
      <c r="AA143" s="307"/>
      <c r="AB143" s="305"/>
    </row>
    <row r="144" spans="1:28" ht="19.5" thickBot="1">
      <c r="A144" s="344"/>
      <c r="B144" s="318"/>
      <c r="C144" s="347"/>
      <c r="D144" s="344"/>
      <c r="E144" s="350"/>
      <c r="F144" s="162" t="str">
        <f t="shared" ref="F144" si="314">IF(AND(E$1="認可外保育施設",E142="日額契約"),"月額換算額",IF(AND(E$1="認可外保育施設",E142="時間契約"),"月額換算額",""))</f>
        <v/>
      </c>
      <c r="G144" s="355"/>
      <c r="H144" s="358"/>
      <c r="I144" s="324"/>
      <c r="J144" s="361"/>
      <c r="K144" s="321"/>
      <c r="L144" s="324"/>
      <c r="M144" s="327"/>
      <c r="N144" s="330"/>
      <c r="O144" s="333"/>
      <c r="P144" s="336"/>
      <c r="Q144" s="146" t="str">
        <f t="shared" ref="Q144" si="315">IF(OR(F142=Q142,Q142="算定不可",E142="日額契約",E142="時間契約"),"","月途中案分額")</f>
        <v/>
      </c>
      <c r="R144" s="341"/>
      <c r="S144" s="341"/>
      <c r="T144" s="310"/>
      <c r="U144" s="313"/>
      <c r="V144" s="316"/>
      <c r="W144" s="306"/>
      <c r="X144" s="306"/>
      <c r="Y144" s="307"/>
      <c r="Z144" s="307"/>
      <c r="AA144" s="307"/>
      <c r="AB144" s="305"/>
    </row>
    <row r="145" spans="1:28">
      <c r="A145" s="342">
        <v>46</v>
      </c>
      <c r="B145" s="67" t="str">
        <f>IF(無償化名簿!B62=0, "",VLOOKUP(A145,無償化名簿!$A$17:$R$66,4))</f>
        <v/>
      </c>
      <c r="C145" s="345" t="str">
        <f>IF(無償化名簿!B62=0,"",VLOOKUP(A145,無償化名簿!$A$17:$R$66,3))</f>
        <v/>
      </c>
      <c r="D145" s="342" t="str">
        <f t="shared" ref="D145" si="316">IF(C145="","",AA145)</f>
        <v/>
      </c>
      <c r="E145" s="348" t="str">
        <f>IF(無償化名簿!B62=0,"",VLOOKUP(A145,無償化名簿!$A$17:$R$66,6))</f>
        <v/>
      </c>
      <c r="F145" s="351" t="str">
        <f>IF(無償化名簿!B62=0,"",VLOOKUP(A145,無償化名簿!$A$17:$R$66,7))</f>
        <v/>
      </c>
      <c r="G145" s="353" t="s">
        <v>5</v>
      </c>
      <c r="H145" s="356" t="str">
        <f>IF(無償化名簿!B62=0,"",VLOOKUP(A145,無償化名簿!$A$17:$R$66,13))</f>
        <v/>
      </c>
      <c r="I145" s="322" t="s">
        <v>101</v>
      </c>
      <c r="J145" s="359" t="s">
        <v>63</v>
      </c>
      <c r="K145" s="319" t="str">
        <f>IF(無償化名簿!B62=0,"",VLOOKUP(A145,無償化名簿!$A$17:$R$66,14))</f>
        <v/>
      </c>
      <c r="L145" s="322" t="s">
        <v>101</v>
      </c>
      <c r="M145" s="325" t="str">
        <f>IF(無償化名簿!L62=0,"ー",無償化名簿!L62)</f>
        <v>ー</v>
      </c>
      <c r="N145" s="328" t="str">
        <f>IF(AND($E$1="一時預かり事業",E145="月額契約"),"",IF(AND($E$1="一時預かり事業",E145="日額契約"),"日",IF(AND($E$1="一時預かり事業",E145="時間契約"),"時間",IF(AND($E$1="認可外保育施設",無償化名簿!L62&gt;=1),"日",IF(AND($E$1="病児保育事業",E145="月額契約"),"",IF(AND($E$1="病児保育事業",E145="日額契約"),"日",IF(AND($E$1="病児保育事業",E145="時間契約"),"時間",IF(AND($E$1="子育て援助活動支援事業",E145="月額契約"),"",IF(AND($E$1="子育て援助活動支援事業",E145="日額契約"),"日",IF(AND($E$1="子育て援助活動支援事業",E145="時間契約"),"時間",""))))))))))</f>
        <v/>
      </c>
      <c r="O145" s="331" t="str">
        <f>IF(無償化名簿!B62=0,"",VLOOKUP(A145,無償化名簿!$A$17:$R$66,15))</f>
        <v/>
      </c>
      <c r="P145" s="334" t="str">
        <f>IF(無償化名簿!B62=0,"",VLOOKUP(A145,無償化名簿!$A$17:$R$66,8))</f>
        <v/>
      </c>
      <c r="Q145" s="337" t="str">
        <f>IF(無償化名簿!B62=0,"",VLOOKUP(A145,無償化名簿!$A$17:$R$66,16))</f>
        <v/>
      </c>
      <c r="R145" s="339" t="str">
        <f>IF(無償化名簿!B62=0,"",VLOOKUP(A145,無償化名簿!$A$17:$R$66,10))</f>
        <v/>
      </c>
      <c r="S145" s="339" t="str">
        <f>IF(無償化名簿!B62=0,"",VLOOKUP(A145,無償化名簿!$A$17:$R$66,11))</f>
        <v/>
      </c>
      <c r="T145" s="308" t="str">
        <f>IF(無償化名簿!C62=0,"",VLOOKUP(A145,無償化名簿!$A$17:$R$66,18))</f>
        <v/>
      </c>
      <c r="U145" s="311" t="str">
        <f t="shared" ref="U145" si="317">IFERROR(IF(B146=0,"",IF((Q145+R145-S145)&lt;=T145,"0",IF((Q145+R145-S145)&gt;T145,((Q145+R145-S145)-T145)))),"")</f>
        <v/>
      </c>
      <c r="V145" s="314" t="str">
        <f>IF(無償化名簿!B62=0,"",IF(D145="第2号",W145,IF(D145="第3号",X145)))</f>
        <v/>
      </c>
      <c r="W145" s="306" t="e">
        <f t="shared" ref="W145" si="318">IF(AND(D145="第2号",Q145+R145-S145&gt;T145),T145,Q145+R145-S145)</f>
        <v>#VALUE!</v>
      </c>
      <c r="X145" s="306" t="e">
        <f t="shared" ref="X145" si="319">IF(AND(D145="第3号",Q145+R145-S145&gt;T145),T145,Q145+R145-S145)</f>
        <v>#VALUE!</v>
      </c>
      <c r="Y145" s="307" t="e">
        <f t="shared" ref="Y145" si="320">IF(AND(Z145=3,AB145="〇"),"第3号",IF(Z145=3,"第2号",IF(Z145=4,"第2号",IF(Z145=5,"第2号",IF(Z145=6,"第2号",IF(Z145&gt;=7,"エラー","第3号"))))))</f>
        <v>#VALUE!</v>
      </c>
      <c r="Z145" s="307" t="e">
        <f t="shared" ref="Z145" si="321">DATEDIF(C145,DATE($AA$6,4,1),"Y")</f>
        <v>#VALUE!</v>
      </c>
      <c r="AA145" s="307" t="str">
        <f t="shared" ref="AA145" si="322">IFERROR(Y145,"第3号")</f>
        <v>第3号</v>
      </c>
      <c r="AB145" s="305" t="str">
        <f>IF(無償化名簿!$B$7=1,"〇",IF(無償化名簿!$B$7=2,"〇",IF(無償化名簿!$B$7=3,"〇","×")))</f>
        <v>×</v>
      </c>
    </row>
    <row r="146" spans="1:28">
      <c r="A146" s="343"/>
      <c r="B146" s="317" t="str">
        <f>IF(無償化名簿!B62=0,"",VLOOKUP(A145,無償化名簿!$A$17:$R$66,2))</f>
        <v/>
      </c>
      <c r="C146" s="346"/>
      <c r="D146" s="343"/>
      <c r="E146" s="349"/>
      <c r="F146" s="352"/>
      <c r="G146" s="354"/>
      <c r="H146" s="357"/>
      <c r="I146" s="323"/>
      <c r="J146" s="360"/>
      <c r="K146" s="320"/>
      <c r="L146" s="323"/>
      <c r="M146" s="326"/>
      <c r="N146" s="329"/>
      <c r="O146" s="332"/>
      <c r="P146" s="335"/>
      <c r="Q146" s="338"/>
      <c r="R146" s="340"/>
      <c r="S146" s="340"/>
      <c r="T146" s="309"/>
      <c r="U146" s="312"/>
      <c r="V146" s="315"/>
      <c r="W146" s="306"/>
      <c r="X146" s="306"/>
      <c r="Y146" s="307"/>
      <c r="Z146" s="307"/>
      <c r="AA146" s="307"/>
      <c r="AB146" s="305"/>
    </row>
    <row r="147" spans="1:28" ht="19.5" thickBot="1">
      <c r="A147" s="344"/>
      <c r="B147" s="318"/>
      <c r="C147" s="347"/>
      <c r="D147" s="344"/>
      <c r="E147" s="350"/>
      <c r="F147" s="162" t="str">
        <f>IF(AND(E$1="認可外保育施設",E145="日額契約"),"月額換算額",IF(AND(E$1="認可外保育施設",E145="時間契約"),"月額換算額",""))</f>
        <v/>
      </c>
      <c r="G147" s="355"/>
      <c r="H147" s="358"/>
      <c r="I147" s="324"/>
      <c r="J147" s="361"/>
      <c r="K147" s="321"/>
      <c r="L147" s="324"/>
      <c r="M147" s="327"/>
      <c r="N147" s="330"/>
      <c r="O147" s="333"/>
      <c r="P147" s="336"/>
      <c r="Q147" s="146" t="str">
        <f>IF(OR(F145=Q145,Q145="算定不可",E145="日額契約",E145="時間契約"),"","月途中案分額")</f>
        <v/>
      </c>
      <c r="R147" s="341"/>
      <c r="S147" s="341"/>
      <c r="T147" s="310"/>
      <c r="U147" s="313"/>
      <c r="V147" s="316"/>
      <c r="W147" s="306"/>
      <c r="X147" s="306"/>
      <c r="Y147" s="307"/>
      <c r="Z147" s="307"/>
      <c r="AA147" s="307"/>
      <c r="AB147" s="305"/>
    </row>
    <row r="148" spans="1:28">
      <c r="A148" s="342">
        <v>47</v>
      </c>
      <c r="B148" s="67" t="str">
        <f>IF(無償化名簿!B63=0, "",VLOOKUP(A148,無償化名簿!$A$17:$R$66,4))</f>
        <v/>
      </c>
      <c r="C148" s="345" t="str">
        <f>IF(無償化名簿!B63=0,"",VLOOKUP(A148,無償化名簿!$A$17:$R$66,3))</f>
        <v/>
      </c>
      <c r="D148" s="342" t="str">
        <f t="shared" ref="D148" si="323">IF(C148="","",AA148)</f>
        <v/>
      </c>
      <c r="E148" s="348" t="str">
        <f>IF(無償化名簿!B63=0,"",VLOOKUP(A148,無償化名簿!$A$17:$R$66,6))</f>
        <v/>
      </c>
      <c r="F148" s="351" t="str">
        <f>IF(無償化名簿!B63=0,"",VLOOKUP(A148,無償化名簿!$A$17:$R$66,7))</f>
        <v/>
      </c>
      <c r="G148" s="353" t="s">
        <v>5</v>
      </c>
      <c r="H148" s="356" t="str">
        <f>IF(無償化名簿!B63=0,"",VLOOKUP(A148,無償化名簿!$A$17:$R$66,13))</f>
        <v/>
      </c>
      <c r="I148" s="322" t="s">
        <v>101</v>
      </c>
      <c r="J148" s="359" t="s">
        <v>63</v>
      </c>
      <c r="K148" s="319" t="str">
        <f>IF(無償化名簿!B63=0,"",VLOOKUP(A148,無償化名簿!$A$17:$R$66,14))</f>
        <v/>
      </c>
      <c r="L148" s="362" t="s">
        <v>101</v>
      </c>
      <c r="M148" s="325" t="str">
        <f>IF(無償化名簿!L63=0,"ー",無償化名簿!L63)</f>
        <v>ー</v>
      </c>
      <c r="N148" s="328" t="str">
        <f>IF(AND($E$1="一時預かり事業",E148="月額契約"),"",IF(AND($E$1="一時預かり事業",E148="日額契約"),"日",IF(AND($E$1="一時預かり事業",E148="時間契約"),"時間",IF(AND($E$1="認可外保育施設",無償化名簿!L63&gt;=1),"日",IF(AND($E$1="病児保育事業",E148="月額契約"),"",IF(AND($E$1="病児保育事業",E148="日額契約"),"日",IF(AND($E$1="病児保育事業",E148="時間契約"),"時間",IF(AND($E$1="子育て援助活動支援事業",E148="月額契約"),"",IF(AND($E$1="子育て援助活動支援事業",E148="日額契約"),"日",IF(AND($E$1="子育て援助活動支援事業",E148="時間契約"),"時間",""))))))))))</f>
        <v/>
      </c>
      <c r="O148" s="331" t="str">
        <f>IF(無償化名簿!B63=0,"",VLOOKUP(A148,無償化名簿!$A$17:$R$66,15))</f>
        <v/>
      </c>
      <c r="P148" s="334" t="str">
        <f>IF(無償化名簿!B63=0,"",VLOOKUP(A148,無償化名簿!$A$17:$R$66,8))</f>
        <v/>
      </c>
      <c r="Q148" s="337" t="str">
        <f>IF(無償化名簿!B63=0,"",VLOOKUP(A148,無償化名簿!$A$17:$R$66,16))</f>
        <v/>
      </c>
      <c r="R148" s="339" t="str">
        <f>IF(無償化名簿!B63=0,"",VLOOKUP(A148,無償化名簿!$A$17:$R$66,10))</f>
        <v/>
      </c>
      <c r="S148" s="339" t="str">
        <f>IF(無償化名簿!B63=0,"",VLOOKUP(A148,無償化名簿!$A$17:$R$66,11))</f>
        <v/>
      </c>
      <c r="T148" s="308" t="str">
        <f>IF(無償化名簿!C63=0,"",VLOOKUP(A148,無償化名簿!$A$17:$R$66,18))</f>
        <v/>
      </c>
      <c r="U148" s="311" t="str">
        <f t="shared" ref="U148" si="324">IFERROR(IF(B149=0,"",IF((Q148+R148-S148)&lt;=T148,"0",IF((Q148+R148-S148)&gt;T148,((Q148+R148-S148)-T148)))),"")</f>
        <v/>
      </c>
      <c r="V148" s="314" t="str">
        <f>IF(無償化名簿!B63=0,"",IF(D148="第2号",W148,IF(D148="第3号",X148)))</f>
        <v/>
      </c>
      <c r="W148" s="306" t="e">
        <f t="shared" ref="W148" si="325">IF(AND(D148="第2号",Q148+R148-S148&gt;T148),T148,Q148+R148-S148)</f>
        <v>#VALUE!</v>
      </c>
      <c r="X148" s="306" t="e">
        <f t="shared" ref="X148" si="326">IF(AND(D148="第3号",Q148+R148-S148&gt;T148),T148,Q148+R148-S148)</f>
        <v>#VALUE!</v>
      </c>
      <c r="Y148" s="307" t="e">
        <f t="shared" ref="Y148" si="327">IF(AND(Z148=3,AB148="〇"),"第3号",IF(Z148=3,"第2号",IF(Z148=4,"第2号",IF(Z148=5,"第2号",IF(Z148=6,"第2号",IF(Z148&gt;=7,"エラー","第3号"))))))</f>
        <v>#VALUE!</v>
      </c>
      <c r="Z148" s="307" t="e">
        <f t="shared" ref="Z148" si="328">DATEDIF(C148,DATE($AA$6,4,1),"Y")</f>
        <v>#VALUE!</v>
      </c>
      <c r="AA148" s="307" t="str">
        <f t="shared" ref="AA148" si="329">IFERROR(Y148,"第3号")</f>
        <v>第3号</v>
      </c>
      <c r="AB148" s="305" t="str">
        <f>IF(無償化名簿!$B$7=1,"〇",IF(無償化名簿!$B$7=2,"〇",IF(無償化名簿!$B$7=3,"〇","×")))</f>
        <v>×</v>
      </c>
    </row>
    <row r="149" spans="1:28">
      <c r="A149" s="343"/>
      <c r="B149" s="317" t="str">
        <f>IF(無償化名簿!B63=0,"",VLOOKUP(A148,無償化名簿!$A$17:$R$66,2))</f>
        <v/>
      </c>
      <c r="C149" s="346"/>
      <c r="D149" s="343"/>
      <c r="E149" s="349"/>
      <c r="F149" s="352"/>
      <c r="G149" s="354"/>
      <c r="H149" s="357"/>
      <c r="I149" s="323"/>
      <c r="J149" s="360"/>
      <c r="K149" s="320"/>
      <c r="L149" s="363"/>
      <c r="M149" s="326"/>
      <c r="N149" s="329"/>
      <c r="O149" s="332"/>
      <c r="P149" s="335"/>
      <c r="Q149" s="338"/>
      <c r="R149" s="340"/>
      <c r="S149" s="340"/>
      <c r="T149" s="309"/>
      <c r="U149" s="312"/>
      <c r="V149" s="315"/>
      <c r="W149" s="306"/>
      <c r="X149" s="306"/>
      <c r="Y149" s="307"/>
      <c r="Z149" s="307"/>
      <c r="AA149" s="307"/>
      <c r="AB149" s="305"/>
    </row>
    <row r="150" spans="1:28" ht="19.5" thickBot="1">
      <c r="A150" s="344"/>
      <c r="B150" s="318"/>
      <c r="C150" s="347"/>
      <c r="D150" s="344"/>
      <c r="E150" s="350"/>
      <c r="F150" s="162" t="str">
        <f t="shared" ref="F150" si="330">IF(AND(E$1="認可外保育施設",E148="日額契約"),"月額換算額",IF(AND(E$1="認可外保育施設",E148="時間契約"),"月額換算額",""))</f>
        <v/>
      </c>
      <c r="G150" s="355"/>
      <c r="H150" s="358"/>
      <c r="I150" s="324"/>
      <c r="J150" s="361"/>
      <c r="K150" s="321"/>
      <c r="L150" s="364"/>
      <c r="M150" s="327"/>
      <c r="N150" s="330"/>
      <c r="O150" s="333"/>
      <c r="P150" s="336"/>
      <c r="Q150" s="146" t="str">
        <f t="shared" ref="Q150" si="331">IF(OR(F148=Q148,Q148="算定不可",E148="日額契約",E148="時間契約"),"","月途中案分額")</f>
        <v/>
      </c>
      <c r="R150" s="341"/>
      <c r="S150" s="341"/>
      <c r="T150" s="310"/>
      <c r="U150" s="313"/>
      <c r="V150" s="316"/>
      <c r="W150" s="306"/>
      <c r="X150" s="306"/>
      <c r="Y150" s="307"/>
      <c r="Z150" s="307"/>
      <c r="AA150" s="307"/>
      <c r="AB150" s="305"/>
    </row>
    <row r="151" spans="1:28">
      <c r="A151" s="342">
        <v>48</v>
      </c>
      <c r="B151" s="67" t="str">
        <f>IF(無償化名簿!B64=0, "",VLOOKUP(A151,無償化名簿!$A$17:$R$66,4))</f>
        <v/>
      </c>
      <c r="C151" s="345" t="str">
        <f>IF(無償化名簿!B64=0,"",VLOOKUP(A151,無償化名簿!$A$17:$R$66,3))</f>
        <v/>
      </c>
      <c r="D151" s="342" t="str">
        <f t="shared" ref="D151" si="332">IF(C151="","",AA151)</f>
        <v/>
      </c>
      <c r="E151" s="348" t="str">
        <f>IF(無償化名簿!B64=0,"",VLOOKUP(A151,無償化名簿!$A$17:$R$66,6))</f>
        <v/>
      </c>
      <c r="F151" s="351" t="str">
        <f>IF(無償化名簿!B64=0,"",VLOOKUP(A151,無償化名簿!$A$17:$R$66,7))</f>
        <v/>
      </c>
      <c r="G151" s="353" t="s">
        <v>5</v>
      </c>
      <c r="H151" s="356" t="str">
        <f>IF(無償化名簿!B64=0,"",VLOOKUP(A151,無償化名簿!$A$17:$R$66,13))</f>
        <v/>
      </c>
      <c r="I151" s="322" t="s">
        <v>101</v>
      </c>
      <c r="J151" s="359" t="s">
        <v>63</v>
      </c>
      <c r="K151" s="319" t="str">
        <f>IF(無償化名簿!B64=0,"",VLOOKUP(A151,無償化名簿!$A$17:$R$66,14))</f>
        <v/>
      </c>
      <c r="L151" s="322" t="s">
        <v>101</v>
      </c>
      <c r="M151" s="325" t="str">
        <f>IF(無償化名簿!L64=0,"ー",無償化名簿!L64)</f>
        <v>ー</v>
      </c>
      <c r="N151" s="328" t="str">
        <f>IF(AND($E$1="一時預かり事業",E151="月額契約"),"",IF(AND($E$1="一時預かり事業",E151="日額契約"),"日",IF(AND($E$1="一時預かり事業",E151="時間契約"),"時間",IF(AND($E$1="認可外保育施設",無償化名簿!L64&gt;=1),"日",IF(AND($E$1="病児保育事業",E151="月額契約"),"",IF(AND($E$1="病児保育事業",E151="日額契約"),"日",IF(AND($E$1="病児保育事業",E151="時間契約"),"時間",IF(AND($E$1="子育て援助活動支援事業",E151="月額契約"),"",IF(AND($E$1="子育て援助活動支援事業",E151="日額契約"),"日",IF(AND($E$1="子育て援助活動支援事業",E151="時間契約"),"時間",""))))))))))</f>
        <v/>
      </c>
      <c r="O151" s="331" t="str">
        <f>IF(無償化名簿!B64=0,"",VLOOKUP(A151,無償化名簿!$A$17:$R$66,15))</f>
        <v/>
      </c>
      <c r="P151" s="334" t="str">
        <f>IF(無償化名簿!B64=0,"",VLOOKUP(A151,無償化名簿!$A$17:$R$66,8))</f>
        <v/>
      </c>
      <c r="Q151" s="337" t="str">
        <f>IF(無償化名簿!B64=0,"",VLOOKUP(A151,無償化名簿!$A$17:$R$66,16))</f>
        <v/>
      </c>
      <c r="R151" s="339" t="str">
        <f>IF(無償化名簿!B64=0,"",VLOOKUP(A151,無償化名簿!$A$17:$R$66,10))</f>
        <v/>
      </c>
      <c r="S151" s="339" t="str">
        <f>IF(無償化名簿!B64=0,"",VLOOKUP(A151,無償化名簿!$A$17:$R$66,11))</f>
        <v/>
      </c>
      <c r="T151" s="308" t="str">
        <f>IF(無償化名簿!C64=0,"",VLOOKUP(A151,無償化名簿!$A$17:$R$66,18))</f>
        <v/>
      </c>
      <c r="U151" s="311" t="str">
        <f t="shared" ref="U151" si="333">IFERROR(IF(B152=0,"",IF((Q151+R151-S151)&lt;=T151,"0",IF((Q151+R151-S151)&gt;T151,((Q151+R151-S151)-T151)))),"")</f>
        <v/>
      </c>
      <c r="V151" s="314" t="str">
        <f>IF(無償化名簿!B64=0,"",IF(D151="第2号",W151,IF(D151="第3号",X151)))</f>
        <v/>
      </c>
      <c r="W151" s="306" t="e">
        <f t="shared" ref="W151" si="334">IF(AND(D151="第2号",Q151+R151-S151&gt;T151),T151,Q151+R151-S151)</f>
        <v>#VALUE!</v>
      </c>
      <c r="X151" s="306" t="e">
        <f t="shared" ref="X151" si="335">IF(AND(D151="第3号",Q151+R151-S151&gt;T151),T151,Q151+R151-S151)</f>
        <v>#VALUE!</v>
      </c>
      <c r="Y151" s="307" t="e">
        <f t="shared" ref="Y151" si="336">IF(AND(Z151=3,AB151="〇"),"第3号",IF(Z151=3,"第2号",IF(Z151=4,"第2号",IF(Z151=5,"第2号",IF(Z151=6,"第2号",IF(Z151&gt;=7,"エラー","第3号"))))))</f>
        <v>#VALUE!</v>
      </c>
      <c r="Z151" s="307" t="e">
        <f t="shared" ref="Z151" si="337">DATEDIF(C151,DATE($AA$6,4,1),"Y")</f>
        <v>#VALUE!</v>
      </c>
      <c r="AA151" s="307" t="str">
        <f t="shared" ref="AA151" si="338">IFERROR(Y151,"第3号")</f>
        <v>第3号</v>
      </c>
      <c r="AB151" s="305" t="str">
        <f>IF(無償化名簿!$B$7=1,"〇",IF(無償化名簿!$B$7=2,"〇",IF(無償化名簿!$B$7=3,"〇","×")))</f>
        <v>×</v>
      </c>
    </row>
    <row r="152" spans="1:28">
      <c r="A152" s="343"/>
      <c r="B152" s="317" t="str">
        <f>IF(無償化名簿!B64=0,"",VLOOKUP(A151,無償化名簿!$A$17:$R$66,2))</f>
        <v/>
      </c>
      <c r="C152" s="346"/>
      <c r="D152" s="343"/>
      <c r="E152" s="349"/>
      <c r="F152" s="352"/>
      <c r="G152" s="354"/>
      <c r="H152" s="357"/>
      <c r="I152" s="323"/>
      <c r="J152" s="360"/>
      <c r="K152" s="320"/>
      <c r="L152" s="323"/>
      <c r="M152" s="326"/>
      <c r="N152" s="329"/>
      <c r="O152" s="332"/>
      <c r="P152" s="335"/>
      <c r="Q152" s="338"/>
      <c r="R152" s="340"/>
      <c r="S152" s="340"/>
      <c r="T152" s="309"/>
      <c r="U152" s="312"/>
      <c r="V152" s="315"/>
      <c r="W152" s="306"/>
      <c r="X152" s="306"/>
      <c r="Y152" s="307"/>
      <c r="Z152" s="307"/>
      <c r="AA152" s="307"/>
      <c r="AB152" s="305"/>
    </row>
    <row r="153" spans="1:28" ht="19.5" thickBot="1">
      <c r="A153" s="344"/>
      <c r="B153" s="318"/>
      <c r="C153" s="347"/>
      <c r="D153" s="344"/>
      <c r="E153" s="350"/>
      <c r="F153" s="162" t="str">
        <f t="shared" ref="F153" si="339">IF(AND(E$1="認可外保育施設",E151="日額契約"),"月額換算額",IF(AND(E$1="認可外保育施設",E151="時間契約"),"月額換算額",""))</f>
        <v/>
      </c>
      <c r="G153" s="355"/>
      <c r="H153" s="358"/>
      <c r="I153" s="324"/>
      <c r="J153" s="361"/>
      <c r="K153" s="321"/>
      <c r="L153" s="324"/>
      <c r="M153" s="327"/>
      <c r="N153" s="330"/>
      <c r="O153" s="333"/>
      <c r="P153" s="336"/>
      <c r="Q153" s="146" t="str">
        <f t="shared" ref="Q153" si="340">IF(OR(F151=Q151,Q151="算定不可",E151="日額契約",E151="時間契約"),"","月途中案分額")</f>
        <v/>
      </c>
      <c r="R153" s="341"/>
      <c r="S153" s="341"/>
      <c r="T153" s="310"/>
      <c r="U153" s="313"/>
      <c r="V153" s="316"/>
      <c r="W153" s="306"/>
      <c r="X153" s="306"/>
      <c r="Y153" s="307"/>
      <c r="Z153" s="307"/>
      <c r="AA153" s="307"/>
      <c r="AB153" s="305"/>
    </row>
    <row r="154" spans="1:28">
      <c r="A154" s="342">
        <v>49</v>
      </c>
      <c r="B154" s="67" t="str">
        <f>IF(無償化名簿!B65=0, "",VLOOKUP(A154,無償化名簿!$A$17:$R$66,4))</f>
        <v/>
      </c>
      <c r="C154" s="345" t="str">
        <f>IF(無償化名簿!B65=0,"",VLOOKUP(A154,無償化名簿!$A$17:$R$66,3))</f>
        <v/>
      </c>
      <c r="D154" s="342" t="str">
        <f t="shared" ref="D154" si="341">IF(C154="","",AA154)</f>
        <v/>
      </c>
      <c r="E154" s="348" t="str">
        <f>IF(無償化名簿!B65=0,"",VLOOKUP(A154,無償化名簿!$A$17:$R$66,6))</f>
        <v/>
      </c>
      <c r="F154" s="351" t="str">
        <f>IF(無償化名簿!B65=0,"",VLOOKUP(A154,無償化名簿!$A$17:$R$66,7))</f>
        <v/>
      </c>
      <c r="G154" s="353" t="s">
        <v>5</v>
      </c>
      <c r="H154" s="356" t="str">
        <f>IF(無償化名簿!B65=0,"",VLOOKUP(A154,無償化名簿!$A$17:$R$66,13))</f>
        <v/>
      </c>
      <c r="I154" s="322" t="s">
        <v>101</v>
      </c>
      <c r="J154" s="359" t="s">
        <v>63</v>
      </c>
      <c r="K154" s="319" t="str">
        <f>IF(無償化名簿!B65=0,"",VLOOKUP(A154,無償化名簿!$A$17:$R$66,14))</f>
        <v/>
      </c>
      <c r="L154" s="322" t="s">
        <v>101</v>
      </c>
      <c r="M154" s="325" t="str">
        <f>IF(無償化名簿!L65=0,"ー",無償化名簿!L65)</f>
        <v>ー</v>
      </c>
      <c r="N154" s="328" t="str">
        <f>IF(AND($E$1="一時預かり事業",E154="月額契約"),"",IF(AND($E$1="一時預かり事業",E154="日額契約"),"日",IF(AND($E$1="一時預かり事業",E154="時間契約"),"時間",IF(AND($E$1="認可外保育施設",無償化名簿!L65&gt;=1),"日",IF(AND($E$1="病児保育事業",E154="月額契約"),"",IF(AND($E$1="病児保育事業",E154="日額契約"),"日",IF(AND($E$1="病児保育事業",E154="時間契約"),"時間",IF(AND($E$1="子育て援助活動支援事業",E154="月額契約"),"",IF(AND($E$1="子育て援助活動支援事業",E154="日額契約"),"日",IF(AND($E$1="子育て援助活動支援事業",E154="時間契約"),"時間",""))))))))))</f>
        <v/>
      </c>
      <c r="O154" s="331" t="str">
        <f>IF(無償化名簿!B65=0,"",VLOOKUP(A154,無償化名簿!$A$17:$R$66,15))</f>
        <v/>
      </c>
      <c r="P154" s="334" t="str">
        <f>IF(無償化名簿!B65=0,"",VLOOKUP(A154,無償化名簿!$A$17:$R$66,8))</f>
        <v/>
      </c>
      <c r="Q154" s="337" t="str">
        <f>IF(無償化名簿!B65=0,"",VLOOKUP(A154,無償化名簿!$A$17:$R$66,16))</f>
        <v/>
      </c>
      <c r="R154" s="339" t="str">
        <f>IF(無償化名簿!B65=0,"",VLOOKUP(A154,無償化名簿!$A$17:$R$66,10))</f>
        <v/>
      </c>
      <c r="S154" s="339" t="str">
        <f>IF(無償化名簿!B65=0,"",VLOOKUP(A154,無償化名簿!$A$17:$R$66,11))</f>
        <v/>
      </c>
      <c r="T154" s="308" t="str">
        <f>IF(無償化名簿!C65=0,"",VLOOKUP(A154,無償化名簿!$A$17:$R$66,18))</f>
        <v/>
      </c>
      <c r="U154" s="311" t="str">
        <f t="shared" ref="U154" si="342">IFERROR(IF(B155=0,"",IF((Q154+R154-S154)&lt;=T154,"0",IF((Q154+R154-S154)&gt;T154,((Q154+R154-S154)-T154)))),"")</f>
        <v/>
      </c>
      <c r="V154" s="314" t="str">
        <f>IF(無償化名簿!B65=0,"",IF(D154="第2号",W154,IF(D154="第3号",X154)))</f>
        <v/>
      </c>
      <c r="W154" s="306" t="e">
        <f t="shared" ref="W154" si="343">IF(AND(D154="第2号",Q154+R154-S154&gt;T154),T154,Q154+R154-S154)</f>
        <v>#VALUE!</v>
      </c>
      <c r="X154" s="306" t="e">
        <f t="shared" ref="X154" si="344">IF(AND(D154="第3号",Q154+R154-S154&gt;T154),T154,Q154+R154-S154)</f>
        <v>#VALUE!</v>
      </c>
      <c r="Y154" s="307" t="e">
        <f t="shared" ref="Y154" si="345">IF(AND(Z154=3,AB154="〇"),"第3号",IF(Z154=3,"第2号",IF(Z154=4,"第2号",IF(Z154=5,"第2号",IF(Z154=6,"第2号",IF(Z154&gt;=7,"エラー","第3号"))))))</f>
        <v>#VALUE!</v>
      </c>
      <c r="Z154" s="307" t="e">
        <f t="shared" ref="Z154" si="346">DATEDIF(C154,DATE($AA$6,4,1),"Y")</f>
        <v>#VALUE!</v>
      </c>
      <c r="AA154" s="307" t="str">
        <f t="shared" ref="AA154" si="347">IFERROR(Y154,"第3号")</f>
        <v>第3号</v>
      </c>
      <c r="AB154" s="305" t="str">
        <f>IF(無償化名簿!$B$7=1,"〇",IF(無償化名簿!$B$7=2,"〇",IF(無償化名簿!$B$7=3,"〇","×")))</f>
        <v>×</v>
      </c>
    </row>
    <row r="155" spans="1:28">
      <c r="A155" s="343"/>
      <c r="B155" s="317" t="str">
        <f>IF(無償化名簿!B65=0,"",VLOOKUP(A154,無償化名簿!$A$17:$R$66,2))</f>
        <v/>
      </c>
      <c r="C155" s="346"/>
      <c r="D155" s="343"/>
      <c r="E155" s="349"/>
      <c r="F155" s="352"/>
      <c r="G155" s="354"/>
      <c r="H155" s="357"/>
      <c r="I155" s="323"/>
      <c r="J155" s="360"/>
      <c r="K155" s="320"/>
      <c r="L155" s="323"/>
      <c r="M155" s="326"/>
      <c r="N155" s="329"/>
      <c r="O155" s="332"/>
      <c r="P155" s="335"/>
      <c r="Q155" s="338"/>
      <c r="R155" s="340"/>
      <c r="S155" s="340"/>
      <c r="T155" s="309"/>
      <c r="U155" s="312"/>
      <c r="V155" s="315"/>
      <c r="W155" s="306"/>
      <c r="X155" s="306"/>
      <c r="Y155" s="307"/>
      <c r="Z155" s="307"/>
      <c r="AA155" s="307"/>
      <c r="AB155" s="305"/>
    </row>
    <row r="156" spans="1:28" ht="19.5" thickBot="1">
      <c r="A156" s="344"/>
      <c r="B156" s="318"/>
      <c r="C156" s="347"/>
      <c r="D156" s="344"/>
      <c r="E156" s="350"/>
      <c r="F156" s="162" t="str">
        <f t="shared" ref="F156" si="348">IF(AND(E$1="認可外保育施設",E154="日額契約"),"月額換算額",IF(AND(E$1="認可外保育施設",E154="時間契約"),"月額換算額",""))</f>
        <v/>
      </c>
      <c r="G156" s="355"/>
      <c r="H156" s="358"/>
      <c r="I156" s="324"/>
      <c r="J156" s="361"/>
      <c r="K156" s="321"/>
      <c r="L156" s="324"/>
      <c r="M156" s="327"/>
      <c r="N156" s="330"/>
      <c r="O156" s="333"/>
      <c r="P156" s="336"/>
      <c r="Q156" s="146" t="str">
        <f t="shared" ref="Q156" si="349">IF(OR(F154=Q154,Q154="算定不可",E154="日額契約",E154="時間契約"),"","月途中案分額")</f>
        <v/>
      </c>
      <c r="R156" s="341"/>
      <c r="S156" s="341"/>
      <c r="T156" s="310"/>
      <c r="U156" s="313"/>
      <c r="V156" s="316"/>
      <c r="W156" s="306"/>
      <c r="X156" s="306"/>
      <c r="Y156" s="307"/>
      <c r="Z156" s="307"/>
      <c r="AA156" s="307"/>
      <c r="AB156" s="305"/>
    </row>
    <row r="157" spans="1:28">
      <c r="A157" s="342">
        <v>50</v>
      </c>
      <c r="B157" s="67" t="str">
        <f>IF(無償化名簿!B66=0, "",VLOOKUP(A157,無償化名簿!$A$17:$R$150,4))</f>
        <v/>
      </c>
      <c r="C157" s="345" t="str">
        <f>IF(無償化名簿!B66=0,"",VLOOKUP(A157,無償化名簿!$A$17:$R$150,3))</f>
        <v/>
      </c>
      <c r="D157" s="342" t="str">
        <f t="shared" ref="D157" si="350">IF(C157="","",AA157)</f>
        <v/>
      </c>
      <c r="E157" s="348" t="str">
        <f>IF(無償化名簿!B66=0,"",VLOOKUP(A157,無償化名簿!$A$17:$R$150,6))</f>
        <v/>
      </c>
      <c r="F157" s="351" t="str">
        <f>IF(無償化名簿!B66=0,"",VLOOKUP(A157,無償化名簿!$A$17:$R$66,7))</f>
        <v/>
      </c>
      <c r="G157" s="353" t="s">
        <v>5</v>
      </c>
      <c r="H157" s="356" t="str">
        <f>IF(無償化名簿!B66=0,"",VLOOKUP(A157,無償化名簿!$A$17:$R$150,13))</f>
        <v/>
      </c>
      <c r="I157" s="322" t="s">
        <v>101</v>
      </c>
      <c r="J157" s="359" t="s">
        <v>63</v>
      </c>
      <c r="K157" s="319" t="str">
        <f>IF(無償化名簿!B66=0,"",VLOOKUP(A157,無償化名簿!$A$17:$R$150,14))</f>
        <v/>
      </c>
      <c r="L157" s="322" t="s">
        <v>101</v>
      </c>
      <c r="M157" s="325" t="str">
        <f>IF(無償化名簿!L66=0,"ー",無償化名簿!L66)</f>
        <v>ー</v>
      </c>
      <c r="N157" s="328" t="str">
        <f>IF(AND($E$1="一時預かり事業",E157="月額契約"),"",IF(AND($E$1="一時預かり事業",E157="日額契約"),"日",IF(AND($E$1="一時預かり事業",E157="時間契約"),"時間",IF(AND($E$1="認可外保育施設",無償化名簿!L66&gt;=1),"日",IF(AND($E$1="病児保育事業",E157="月額契約"),"",IF(AND($E$1="病児保育事業",E157="日額契約"),"日",IF(AND($E$1="病児保育事業",E157="時間契約"),"時間",IF(AND($E$1="子育て援助活動支援事業",E157="月額契約"),"",IF(AND($E$1="子育て援助活動支援事業",E157="日額契約"),"日",IF(AND($E$1="子育て援助活動支援事業",E157="時間契約"),"時間",""))))))))))</f>
        <v/>
      </c>
      <c r="O157" s="331" t="str">
        <f>IF(無償化名簿!B66=0,"",VLOOKUP(A157,無償化名簿!$A$17:$R$150,15))</f>
        <v/>
      </c>
      <c r="P157" s="334" t="str">
        <f>IF(無償化名簿!B66=0,"",VLOOKUP(A157,無償化名簿!$A$17:$R$150,8))</f>
        <v/>
      </c>
      <c r="Q157" s="337" t="str">
        <f>IF(無償化名簿!B66=0,"",VLOOKUP(A157,無償化名簿!$A$17:$R$150,16))</f>
        <v/>
      </c>
      <c r="R157" s="339" t="str">
        <f>IF(無償化名簿!B66=0,"",VLOOKUP(A157,無償化名簿!$A$17:$R$150,10))</f>
        <v/>
      </c>
      <c r="S157" s="339" t="str">
        <f>IF(無償化名簿!B66=0,"",VLOOKUP(A157,無償化名簿!$A$17:$R$150,11))</f>
        <v/>
      </c>
      <c r="T157" s="308" t="str">
        <f>IF(無償化名簿!C66=0,"",VLOOKUP(A157,無償化名簿!$A$17:$R$150,18))</f>
        <v/>
      </c>
      <c r="U157" s="311" t="str">
        <f t="shared" ref="U157" si="351">IFERROR(IF(B158=0,"",IF((Q157+R157-S157)&lt;=T157,"0",IF((Q157+R157-S157)&gt;T157,((Q157+R157-S157)-T157)))),"")</f>
        <v/>
      </c>
      <c r="V157" s="314" t="str">
        <f>IF(無償化名簿!B66=0,"",IF(D157="第2号",W157,IF(D157="第3号",X157)))</f>
        <v/>
      </c>
      <c r="W157" s="306" t="e">
        <f t="shared" ref="W157" si="352">IF(AND(D157="第2号",Q157+R157-S157&gt;T157),T157,Q157+R157-S157)</f>
        <v>#VALUE!</v>
      </c>
      <c r="X157" s="306" t="e">
        <f t="shared" ref="X157" si="353">IF(AND(D157="第3号",Q157+R157-S157&gt;T157),T157,Q157+R157-S157)</f>
        <v>#VALUE!</v>
      </c>
      <c r="Y157" s="307" t="e">
        <f t="shared" ref="Y157" si="354">IF(AND(Z157=3,AB157="〇"),"第3号",IF(Z157=3,"第2号",IF(Z157=4,"第2号",IF(Z157=5,"第2号",IF(Z157=6,"第2号",IF(Z157&gt;=7,"エラー","第3号"))))))</f>
        <v>#VALUE!</v>
      </c>
      <c r="Z157" s="307" t="e">
        <f t="shared" ref="Z157" si="355">DATEDIF(C157,DATE($AA$6,4,1),"Y")</f>
        <v>#VALUE!</v>
      </c>
      <c r="AA157" s="307" t="str">
        <f t="shared" ref="AA157" si="356">IFERROR(Y157,"第3号")</f>
        <v>第3号</v>
      </c>
      <c r="AB157" s="305" t="str">
        <f>IF(無償化名簿!$B$7=1,"〇",IF(無償化名簿!$B$7=2,"〇",IF(無償化名簿!$B$7=3,"〇","×")))</f>
        <v>×</v>
      </c>
    </row>
    <row r="158" spans="1:28">
      <c r="A158" s="343"/>
      <c r="B158" s="317" t="str">
        <f>IF(無償化名簿!B66=0,"",VLOOKUP(A157,無償化名簿!$A$17:$R$150,2))</f>
        <v/>
      </c>
      <c r="C158" s="346"/>
      <c r="D158" s="343"/>
      <c r="E158" s="349"/>
      <c r="F158" s="352"/>
      <c r="G158" s="354"/>
      <c r="H158" s="357"/>
      <c r="I158" s="323"/>
      <c r="J158" s="360"/>
      <c r="K158" s="320"/>
      <c r="L158" s="323"/>
      <c r="M158" s="326"/>
      <c r="N158" s="329"/>
      <c r="O158" s="332"/>
      <c r="P158" s="335"/>
      <c r="Q158" s="338"/>
      <c r="R158" s="340"/>
      <c r="S158" s="340"/>
      <c r="T158" s="309"/>
      <c r="U158" s="312"/>
      <c r="V158" s="315"/>
      <c r="W158" s="306"/>
      <c r="X158" s="306"/>
      <c r="Y158" s="307"/>
      <c r="Z158" s="307"/>
      <c r="AA158" s="307"/>
      <c r="AB158" s="305"/>
    </row>
    <row r="159" spans="1:28" ht="19.5" thickBot="1">
      <c r="A159" s="344"/>
      <c r="B159" s="318"/>
      <c r="C159" s="347"/>
      <c r="D159" s="344"/>
      <c r="E159" s="350"/>
      <c r="F159" s="162" t="str">
        <f t="shared" ref="F159" si="357">IF(AND(E$1="認可外保育施設",E157="日額契約"),"月額換算額",IF(AND(E$1="認可外保育施設",E157="時間契約"),"月額換算額",""))</f>
        <v/>
      </c>
      <c r="G159" s="355"/>
      <c r="H159" s="358"/>
      <c r="I159" s="324"/>
      <c r="J159" s="361"/>
      <c r="K159" s="321"/>
      <c r="L159" s="324"/>
      <c r="M159" s="327"/>
      <c r="N159" s="330"/>
      <c r="O159" s="333"/>
      <c r="P159" s="336"/>
      <c r="Q159" s="146" t="str">
        <f t="shared" ref="Q159" si="358">IF(OR(F157=Q157,Q157="算定不可",E157="日額契約",E157="時間契約"),"","月途中案分額")</f>
        <v/>
      </c>
      <c r="R159" s="341"/>
      <c r="S159" s="341"/>
      <c r="T159" s="310"/>
      <c r="U159" s="313"/>
      <c r="V159" s="316"/>
      <c r="W159" s="306"/>
      <c r="X159" s="306"/>
      <c r="Y159" s="307"/>
      <c r="Z159" s="307"/>
      <c r="AA159" s="307"/>
      <c r="AB159" s="305"/>
    </row>
    <row r="160" spans="1:28">
      <c r="A160" s="342">
        <v>51</v>
      </c>
      <c r="B160" s="67" t="str">
        <f>IF(無償化名簿!B67=0, "",VLOOKUP(A160,無償化名簿!$A$17:$R$150,4))</f>
        <v/>
      </c>
      <c r="C160" s="345" t="str">
        <f>IF(無償化名簿!B67=0,"",VLOOKUP(A160,無償化名簿!$A$17:$R$150,3))</f>
        <v/>
      </c>
      <c r="D160" s="342" t="str">
        <f t="shared" ref="D160" si="359">IF(C160="","",AA160)</f>
        <v/>
      </c>
      <c r="E160" s="348" t="str">
        <f>IF(無償化名簿!B67=0,"",VLOOKUP(A160,無償化名簿!$A$17:$R$150,6))</f>
        <v/>
      </c>
      <c r="F160" s="351" t="str">
        <f>IF(無償化名簿!B67=0,"",VLOOKUP(A160,無償化名簿!$A$17:$R$150,7))</f>
        <v/>
      </c>
      <c r="G160" s="353" t="s">
        <v>5</v>
      </c>
      <c r="H160" s="356" t="str">
        <f>IF(無償化名簿!B67=0,"",VLOOKUP(A160,無償化名簿!$A$17:$R$150,13))</f>
        <v/>
      </c>
      <c r="I160" s="322" t="s">
        <v>101</v>
      </c>
      <c r="J160" s="359" t="s">
        <v>63</v>
      </c>
      <c r="K160" s="319" t="str">
        <f>IF(無償化名簿!B67=0,"",VLOOKUP(A160,無償化名簿!$A$17:$R$150,14))</f>
        <v/>
      </c>
      <c r="L160" s="322" t="s">
        <v>101</v>
      </c>
      <c r="M160" s="325" t="str">
        <f>IF(無償化名簿!L67=0,"ー",無償化名簿!L67)</f>
        <v>ー</v>
      </c>
      <c r="N160" s="328" t="str">
        <f>IF(AND($E$1="一時預かり事業",E160="月額契約"),"",IF(AND($E$1="一時預かり事業",E160="日額契約"),"日",IF(AND($E$1="一時預かり事業",E160="時間契約"),"時間",IF(AND($E$1="認可外保育施設",無償化名簿!L67&gt;=1),"日",IF(AND($E$1="病児保育事業",E160="月額契約"),"",IF(AND($E$1="病児保育事業",E160="日額契約"),"日",IF(AND($E$1="病児保育事業",E160="時間契約"),"時間",IF(AND($E$1="子育て援助活動支援事業",E160="月額契約"),"",IF(AND($E$1="子育て援助活動支援事業",E160="日額契約"),"日",IF(AND($E$1="子育て援助活動支援事業",E160="時間契約"),"時間",""))))))))))</f>
        <v/>
      </c>
      <c r="O160" s="331" t="str">
        <f>IF(無償化名簿!B67=0,"",VLOOKUP(A160,無償化名簿!$A$17:$R$150,15))</f>
        <v/>
      </c>
      <c r="P160" s="334" t="str">
        <f>IF(無償化名簿!B67=0,"",VLOOKUP(A160,無償化名簿!$A$17:$R$150,8))</f>
        <v/>
      </c>
      <c r="Q160" s="337" t="str">
        <f>IF(無償化名簿!B67=0,"",VLOOKUP(A160,無償化名簿!$A$17:$R$150,16))</f>
        <v/>
      </c>
      <c r="R160" s="339" t="str">
        <f>IF(無償化名簿!B67=0,"",VLOOKUP(A160,無償化名簿!$A$17:$R$150,10))</f>
        <v/>
      </c>
      <c r="S160" s="339" t="str">
        <f>IF(無償化名簿!B67=0,"",VLOOKUP(A160,無償化名簿!$A$17:$R$150,11))</f>
        <v/>
      </c>
      <c r="T160" s="308" t="str">
        <f>IF(無償化名簿!C67=0,"",VLOOKUP(A160,無償化名簿!$A$17:$R$150,18))</f>
        <v/>
      </c>
      <c r="U160" s="311" t="str">
        <f t="shared" ref="U160" si="360">IFERROR(IF(B161=0,"",IF((Q160+R160-S160)&lt;=T160,"0",IF((Q160+R160-S160)&gt;T160,((Q160+R160-S160)-T160)))),"")</f>
        <v/>
      </c>
      <c r="V160" s="314" t="str">
        <f>IF(無償化名簿!B67=0,"",IF(D160="第2号",W160,IF(D160="第3号",X160)))</f>
        <v/>
      </c>
      <c r="W160" s="306" t="e">
        <f t="shared" ref="W160" si="361">IF(AND(D160="第2号",Q160+R160-S160&gt;T160),T160,Q160+R160-S160)</f>
        <v>#VALUE!</v>
      </c>
      <c r="X160" s="306" t="e">
        <f t="shared" ref="X160" si="362">IF(AND(D160="第3号",Q160+R160-S160&gt;T160),T160,Q160+R160-S160)</f>
        <v>#VALUE!</v>
      </c>
      <c r="Y160" s="307" t="e">
        <f t="shared" ref="Y160" si="363">IF(AND(Z160=3,AB160="〇"),"第3号",IF(Z160=3,"第2号",IF(Z160=4,"第2号",IF(Z160=5,"第2号",IF(Z160=6,"第2号",IF(Z160&gt;=7,"エラー","第3号"))))))</f>
        <v>#VALUE!</v>
      </c>
      <c r="Z160" s="307" t="e">
        <f t="shared" ref="Z160" si="364">DATEDIF(C160,DATE($AA$6,4,1),"Y")</f>
        <v>#VALUE!</v>
      </c>
      <c r="AA160" s="307" t="str">
        <f t="shared" ref="AA160" si="365">IFERROR(Y160,"第3号")</f>
        <v>第3号</v>
      </c>
      <c r="AB160" s="305" t="str">
        <f>IF(無償化名簿!$B$7=1,"〇",IF(無償化名簿!$B$7=2,"〇",IF(無償化名簿!$B$7=3,"〇","×")))</f>
        <v>×</v>
      </c>
    </row>
    <row r="161" spans="1:28">
      <c r="A161" s="343"/>
      <c r="B161" s="317" t="str">
        <f>IF(無償化名簿!B67=0,"",VLOOKUP(A160,無償化名簿!$A$17:$R$150,2))</f>
        <v/>
      </c>
      <c r="C161" s="346"/>
      <c r="D161" s="343"/>
      <c r="E161" s="349"/>
      <c r="F161" s="352"/>
      <c r="G161" s="354"/>
      <c r="H161" s="357"/>
      <c r="I161" s="323"/>
      <c r="J161" s="360"/>
      <c r="K161" s="320"/>
      <c r="L161" s="323"/>
      <c r="M161" s="326"/>
      <c r="N161" s="329"/>
      <c r="O161" s="332"/>
      <c r="P161" s="335"/>
      <c r="Q161" s="338"/>
      <c r="R161" s="340"/>
      <c r="S161" s="340"/>
      <c r="T161" s="309"/>
      <c r="U161" s="312"/>
      <c r="V161" s="315"/>
      <c r="W161" s="306"/>
      <c r="X161" s="306"/>
      <c r="Y161" s="307"/>
      <c r="Z161" s="307"/>
      <c r="AA161" s="307"/>
      <c r="AB161" s="305"/>
    </row>
    <row r="162" spans="1:28" ht="19.5" thickBot="1">
      <c r="A162" s="344"/>
      <c r="B162" s="318"/>
      <c r="C162" s="347"/>
      <c r="D162" s="344"/>
      <c r="E162" s="350"/>
      <c r="F162" s="162" t="str">
        <f t="shared" ref="F162" si="366">IF(AND(E$1="認可外保育施設",E160="日額契約"),"月額換算額",IF(AND(E$1="認可外保育施設",E160="時間契約"),"月額換算額",""))</f>
        <v/>
      </c>
      <c r="G162" s="355"/>
      <c r="H162" s="358"/>
      <c r="I162" s="324"/>
      <c r="J162" s="361"/>
      <c r="K162" s="321"/>
      <c r="L162" s="324"/>
      <c r="M162" s="327"/>
      <c r="N162" s="330"/>
      <c r="O162" s="333"/>
      <c r="P162" s="336"/>
      <c r="Q162" s="146" t="str">
        <f t="shared" ref="Q162:Q225" si="367">IF(OR(F160=Q160,Q160="算定不可",E160="日額契約",E160="時間契約"),"","月途中案分額")</f>
        <v/>
      </c>
      <c r="R162" s="341"/>
      <c r="S162" s="341"/>
      <c r="T162" s="310"/>
      <c r="U162" s="313"/>
      <c r="V162" s="316"/>
      <c r="W162" s="306"/>
      <c r="X162" s="306"/>
      <c r="Y162" s="307"/>
      <c r="Z162" s="307"/>
      <c r="AA162" s="307"/>
      <c r="AB162" s="305"/>
    </row>
    <row r="163" spans="1:28">
      <c r="A163" s="342">
        <v>52</v>
      </c>
      <c r="B163" s="67" t="str">
        <f>IF(無償化名簿!B68=0, "",VLOOKUP(A163,無償化名簿!$A$17:$R$150,4))</f>
        <v/>
      </c>
      <c r="C163" s="345" t="str">
        <f>IF(無償化名簿!B68=0,"",VLOOKUP(A163,無償化名簿!$A$17:$R$150,3))</f>
        <v/>
      </c>
      <c r="D163" s="342" t="str">
        <f t="shared" ref="D163" si="368">IF(C163="","",AA163)</f>
        <v/>
      </c>
      <c r="E163" s="348" t="str">
        <f>IF(無償化名簿!B68=0,"",VLOOKUP(A163,無償化名簿!$A$17:$R$150,6))</f>
        <v/>
      </c>
      <c r="F163" s="351" t="str">
        <f>IF(無償化名簿!B68=0,"",VLOOKUP(A163,無償化名簿!$A$17:$R$150,7))</f>
        <v/>
      </c>
      <c r="G163" s="353" t="s">
        <v>5</v>
      </c>
      <c r="H163" s="356" t="str">
        <f>IF(無償化名簿!B68=0,"",VLOOKUP(A163,無償化名簿!$A$17:$R$150,13))</f>
        <v/>
      </c>
      <c r="I163" s="322" t="s">
        <v>101</v>
      </c>
      <c r="J163" s="359" t="s">
        <v>63</v>
      </c>
      <c r="K163" s="319" t="str">
        <f>IF(無償化名簿!B68=0,"",VLOOKUP(A163,無償化名簿!$A$17:$R$150,14))</f>
        <v/>
      </c>
      <c r="L163" s="322" t="s">
        <v>101</v>
      </c>
      <c r="M163" s="325" t="str">
        <f>IF(無償化名簿!L68=0,"ー",無償化名簿!L68)</f>
        <v>ー</v>
      </c>
      <c r="N163" s="328" t="str">
        <f>IF(AND($E$1="一時預かり事業",E163="月額契約"),"",IF(AND($E$1="一時預かり事業",E163="日額契約"),"日",IF(AND($E$1="一時預かり事業",E163="時間契約"),"時間",IF(AND($E$1="認可外保育施設",無償化名簿!L68&gt;=1),"日",IF(AND($E$1="病児保育事業",E163="月額契約"),"",IF(AND($E$1="病児保育事業",E163="日額契約"),"日",IF(AND($E$1="病児保育事業",E163="時間契約"),"時間",IF(AND($E$1="子育て援助活動支援事業",E163="月額契約"),"",IF(AND($E$1="子育て援助活動支援事業",E163="日額契約"),"日",IF(AND($E$1="子育て援助活動支援事業",E163="時間契約"),"時間",""))))))))))</f>
        <v/>
      </c>
      <c r="O163" s="331" t="str">
        <f>IF(無償化名簿!B68=0,"",VLOOKUP(A163,無償化名簿!$A$17:$R$150,15))</f>
        <v/>
      </c>
      <c r="P163" s="334" t="str">
        <f>IF(無償化名簿!B68=0,"",VLOOKUP(A163,無償化名簿!$A$17:$R$150,8))</f>
        <v/>
      </c>
      <c r="Q163" s="337" t="str">
        <f>IF(無償化名簿!B68=0,"",VLOOKUP(A163,無償化名簿!$A$17:$R$150,16))</f>
        <v/>
      </c>
      <c r="R163" s="339" t="str">
        <f>IF(無償化名簿!B68=0,"",VLOOKUP(A163,無償化名簿!$A$17:$R$150,10))</f>
        <v/>
      </c>
      <c r="S163" s="339" t="str">
        <f>IF(無償化名簿!B68=0,"",VLOOKUP(A163,無償化名簿!$A$17:$R$150,11))</f>
        <v/>
      </c>
      <c r="T163" s="308" t="str">
        <f>IF(無償化名簿!C68=0,"",VLOOKUP(A163,無償化名簿!$A$17:$R$150,18))</f>
        <v/>
      </c>
      <c r="U163" s="311" t="str">
        <f t="shared" ref="U163" si="369">IFERROR(IF(B164=0,"",IF((Q163+R163-S163)&lt;=T163,"0",IF((Q163+R163-S163)&gt;T163,((Q163+R163-S163)-T163)))),"")</f>
        <v/>
      </c>
      <c r="V163" s="314" t="str">
        <f>IF(無償化名簿!B68=0,"",IF(D163="第2号",W163,IF(D163="第3号",X163)))</f>
        <v/>
      </c>
      <c r="W163" s="306" t="e">
        <f t="shared" ref="W163" si="370">IF(AND(D163="第2号",Q163+R163-S163&gt;T163),T163,Q163+R163-S163)</f>
        <v>#VALUE!</v>
      </c>
      <c r="X163" s="306" t="e">
        <f t="shared" ref="X163" si="371">IF(AND(D163="第3号",Q163+R163-S163&gt;T163),T163,Q163+R163-S163)</f>
        <v>#VALUE!</v>
      </c>
      <c r="Y163" s="307" t="e">
        <f t="shared" ref="Y163" si="372">IF(AND(Z163=3,AB163="〇"),"第3号",IF(Z163=3,"第2号",IF(Z163=4,"第2号",IF(Z163=5,"第2号",IF(Z163=6,"第2号",IF(Z163&gt;=7,"エラー","第3号"))))))</f>
        <v>#VALUE!</v>
      </c>
      <c r="Z163" s="307" t="e">
        <f t="shared" ref="Z163" si="373">DATEDIF(C163,DATE($AA$6,4,1),"Y")</f>
        <v>#VALUE!</v>
      </c>
      <c r="AA163" s="307" t="str">
        <f t="shared" ref="AA163" si="374">IFERROR(Y163,"第3号")</f>
        <v>第3号</v>
      </c>
      <c r="AB163" s="305" t="str">
        <f>IF(無償化名簿!$B$7=1,"〇",IF(無償化名簿!$B$7=2,"〇",IF(無償化名簿!$B$7=3,"〇","×")))</f>
        <v>×</v>
      </c>
    </row>
    <row r="164" spans="1:28">
      <c r="A164" s="343"/>
      <c r="B164" s="317" t="str">
        <f>IF(無償化名簿!B68=0,"",VLOOKUP(A163,無償化名簿!$A$17:$R$150,2))</f>
        <v/>
      </c>
      <c r="C164" s="346"/>
      <c r="D164" s="343"/>
      <c r="E164" s="349"/>
      <c r="F164" s="352"/>
      <c r="G164" s="354"/>
      <c r="H164" s="357"/>
      <c r="I164" s="323"/>
      <c r="J164" s="360"/>
      <c r="K164" s="320"/>
      <c r="L164" s="323"/>
      <c r="M164" s="326"/>
      <c r="N164" s="329"/>
      <c r="O164" s="332"/>
      <c r="P164" s="335"/>
      <c r="Q164" s="338"/>
      <c r="R164" s="340"/>
      <c r="S164" s="340"/>
      <c r="T164" s="309"/>
      <c r="U164" s="312"/>
      <c r="V164" s="315"/>
      <c r="W164" s="306"/>
      <c r="X164" s="306"/>
      <c r="Y164" s="307"/>
      <c r="Z164" s="307"/>
      <c r="AA164" s="307"/>
      <c r="AB164" s="305"/>
    </row>
    <row r="165" spans="1:28" ht="19.5" thickBot="1">
      <c r="A165" s="344"/>
      <c r="B165" s="318"/>
      <c r="C165" s="347"/>
      <c r="D165" s="344"/>
      <c r="E165" s="350"/>
      <c r="F165" s="162" t="str">
        <f t="shared" ref="F165" si="375">IF(AND(E$1="認可外保育施設",E163="日額契約"),"月額換算額",IF(AND(E$1="認可外保育施設",E163="時間契約"),"月額換算額",""))</f>
        <v/>
      </c>
      <c r="G165" s="355"/>
      <c r="H165" s="358"/>
      <c r="I165" s="324"/>
      <c r="J165" s="361"/>
      <c r="K165" s="321"/>
      <c r="L165" s="324"/>
      <c r="M165" s="327"/>
      <c r="N165" s="330"/>
      <c r="O165" s="333"/>
      <c r="P165" s="336"/>
      <c r="Q165" s="146" t="str">
        <f t="shared" si="367"/>
        <v/>
      </c>
      <c r="R165" s="341"/>
      <c r="S165" s="341"/>
      <c r="T165" s="310"/>
      <c r="U165" s="313"/>
      <c r="V165" s="316"/>
      <c r="W165" s="306"/>
      <c r="X165" s="306"/>
      <c r="Y165" s="307"/>
      <c r="Z165" s="307"/>
      <c r="AA165" s="307"/>
      <c r="AB165" s="305"/>
    </row>
    <row r="166" spans="1:28">
      <c r="A166" s="342">
        <v>53</v>
      </c>
      <c r="B166" s="67" t="str">
        <f>IF(無償化名簿!B69=0, "",VLOOKUP(A166,無償化名簿!$A$17:$R$150,4))</f>
        <v/>
      </c>
      <c r="C166" s="345" t="str">
        <f>IF(無償化名簿!B69=0,"",VLOOKUP(A166,無償化名簿!$A$17:$R$150,3))</f>
        <v/>
      </c>
      <c r="D166" s="342" t="str">
        <f t="shared" ref="D166" si="376">IF(C166="","",AA166)</f>
        <v/>
      </c>
      <c r="E166" s="348" t="str">
        <f>IF(無償化名簿!B69=0,"",VLOOKUP(A166,無償化名簿!$A$17:$R$150,6))</f>
        <v/>
      </c>
      <c r="F166" s="351" t="str">
        <f>IF(無償化名簿!B69=0,"",VLOOKUP(A166,無償化名簿!$A$17:$R$150,7))</f>
        <v/>
      </c>
      <c r="G166" s="353" t="s">
        <v>5</v>
      </c>
      <c r="H166" s="356" t="str">
        <f>IF(無償化名簿!B69=0,"",VLOOKUP(A166,無償化名簿!$A$17:$R$150,13))</f>
        <v/>
      </c>
      <c r="I166" s="322" t="s">
        <v>101</v>
      </c>
      <c r="J166" s="359" t="s">
        <v>63</v>
      </c>
      <c r="K166" s="319" t="str">
        <f>IF(無償化名簿!B69=0,"",VLOOKUP(A166,無償化名簿!$A$17:$R$150,14))</f>
        <v/>
      </c>
      <c r="L166" s="322" t="s">
        <v>101</v>
      </c>
      <c r="M166" s="325" t="str">
        <f>IF(無償化名簿!L69=0,"ー",無償化名簿!L69)</f>
        <v>ー</v>
      </c>
      <c r="N166" s="328" t="str">
        <f>IF(AND($E$1="一時預かり事業",E166="月額契約"),"",IF(AND($E$1="一時預かり事業",E166="日額契約"),"日",IF(AND($E$1="一時預かり事業",E166="時間契約"),"時間",IF(AND($E$1="認可外保育施設",無償化名簿!L69&gt;=1),"日",IF(AND($E$1="病児保育事業",E166="月額契約"),"",IF(AND($E$1="病児保育事業",E166="日額契約"),"日",IF(AND($E$1="病児保育事業",E166="時間契約"),"時間",IF(AND($E$1="子育て援助活動支援事業",E166="月額契約"),"",IF(AND($E$1="子育て援助活動支援事業",E166="日額契約"),"日",IF(AND($E$1="子育て援助活動支援事業",E166="時間契約"),"時間",""))))))))))</f>
        <v/>
      </c>
      <c r="O166" s="331" t="str">
        <f>IF(無償化名簿!B69=0,"",VLOOKUP(A166,無償化名簿!$A$17:$R$150,15))</f>
        <v/>
      </c>
      <c r="P166" s="334" t="str">
        <f>IF(無償化名簿!B69=0,"",VLOOKUP(A166,無償化名簿!$A$17:$R$150,8))</f>
        <v/>
      </c>
      <c r="Q166" s="337" t="str">
        <f>IF(無償化名簿!B69=0,"",VLOOKUP(A166,無償化名簿!$A$17:$R$150,16))</f>
        <v/>
      </c>
      <c r="R166" s="339" t="str">
        <f>IF(無償化名簿!B69=0,"",VLOOKUP(A166,無償化名簿!$A$17:$R$150,10))</f>
        <v/>
      </c>
      <c r="S166" s="339" t="str">
        <f>IF(無償化名簿!B69=0,"",VLOOKUP(A166,無償化名簿!$A$17:$R$150,11))</f>
        <v/>
      </c>
      <c r="T166" s="308" t="str">
        <f>IF(無償化名簿!C69=0,"",VLOOKUP(A166,無償化名簿!$A$17:$R$150,18))</f>
        <v/>
      </c>
      <c r="U166" s="311" t="str">
        <f t="shared" ref="U166" si="377">IFERROR(IF(B167=0,"",IF((Q166+R166-S166)&lt;=T166,"0",IF((Q166+R166-S166)&gt;T166,((Q166+R166-S166)-T166)))),"")</f>
        <v/>
      </c>
      <c r="V166" s="314" t="str">
        <f>IF(無償化名簿!B69=0,"",IF(D166="第2号",W166,IF(D166="第3号",X166)))</f>
        <v/>
      </c>
      <c r="W166" s="306" t="e">
        <f t="shared" ref="W166" si="378">IF(AND(D166="第2号",Q166+R166-S166&gt;T166),T166,Q166+R166-S166)</f>
        <v>#VALUE!</v>
      </c>
      <c r="X166" s="306" t="e">
        <f t="shared" ref="X166" si="379">IF(AND(D166="第3号",Q166+R166-S166&gt;T166),T166,Q166+R166-S166)</f>
        <v>#VALUE!</v>
      </c>
      <c r="Y166" s="307" t="e">
        <f t="shared" ref="Y166" si="380">IF(AND(Z166=3,AB166="〇"),"第3号",IF(Z166=3,"第2号",IF(Z166=4,"第2号",IF(Z166=5,"第2号",IF(Z166=6,"第2号",IF(Z166&gt;=7,"エラー","第3号"))))))</f>
        <v>#VALUE!</v>
      </c>
      <c r="Z166" s="307" t="e">
        <f t="shared" ref="Z166" si="381">DATEDIF(C166,DATE($AA$6,4,1),"Y")</f>
        <v>#VALUE!</v>
      </c>
      <c r="AA166" s="307" t="str">
        <f t="shared" ref="AA166" si="382">IFERROR(Y166,"第3号")</f>
        <v>第3号</v>
      </c>
      <c r="AB166" s="305" t="str">
        <f>IF(無償化名簿!$B$7=1,"〇",IF(無償化名簿!$B$7=2,"〇",IF(無償化名簿!$B$7=3,"〇","×")))</f>
        <v>×</v>
      </c>
    </row>
    <row r="167" spans="1:28">
      <c r="A167" s="343"/>
      <c r="B167" s="317" t="str">
        <f>IF(無償化名簿!B69=0,"",VLOOKUP(A166,無償化名簿!$A$17:$R$150,2))</f>
        <v/>
      </c>
      <c r="C167" s="346"/>
      <c r="D167" s="343"/>
      <c r="E167" s="349"/>
      <c r="F167" s="352"/>
      <c r="G167" s="354"/>
      <c r="H167" s="357"/>
      <c r="I167" s="323"/>
      <c r="J167" s="360"/>
      <c r="K167" s="320"/>
      <c r="L167" s="323"/>
      <c r="M167" s="326"/>
      <c r="N167" s="329"/>
      <c r="O167" s="332"/>
      <c r="P167" s="335"/>
      <c r="Q167" s="338"/>
      <c r="R167" s="340"/>
      <c r="S167" s="340"/>
      <c r="T167" s="309"/>
      <c r="U167" s="312"/>
      <c r="V167" s="315"/>
      <c r="W167" s="306"/>
      <c r="X167" s="306"/>
      <c r="Y167" s="307"/>
      <c r="Z167" s="307"/>
      <c r="AA167" s="307"/>
      <c r="AB167" s="305"/>
    </row>
    <row r="168" spans="1:28" ht="19.5" thickBot="1">
      <c r="A168" s="344"/>
      <c r="B168" s="318"/>
      <c r="C168" s="347"/>
      <c r="D168" s="344"/>
      <c r="E168" s="350"/>
      <c r="F168" s="162" t="str">
        <f t="shared" ref="F168" si="383">IF(AND(E$1="認可外保育施設",E166="日額契約"),"月額換算額",IF(AND(E$1="認可外保育施設",E166="時間契約"),"月額換算額",""))</f>
        <v/>
      </c>
      <c r="G168" s="355"/>
      <c r="H168" s="358"/>
      <c r="I168" s="324"/>
      <c r="J168" s="361"/>
      <c r="K168" s="321"/>
      <c r="L168" s="324"/>
      <c r="M168" s="327"/>
      <c r="N168" s="330"/>
      <c r="O168" s="333"/>
      <c r="P168" s="336"/>
      <c r="Q168" s="146" t="str">
        <f t="shared" si="367"/>
        <v/>
      </c>
      <c r="R168" s="341"/>
      <c r="S168" s="341"/>
      <c r="T168" s="310"/>
      <c r="U168" s="313"/>
      <c r="V168" s="316"/>
      <c r="W168" s="306"/>
      <c r="X168" s="306"/>
      <c r="Y168" s="307"/>
      <c r="Z168" s="307"/>
      <c r="AA168" s="307"/>
      <c r="AB168" s="305"/>
    </row>
    <row r="169" spans="1:28">
      <c r="A169" s="342">
        <v>54</v>
      </c>
      <c r="B169" s="67" t="str">
        <f>IF(無償化名簿!B70=0, "",VLOOKUP(A169,無償化名簿!$A$17:$R$150,4))</f>
        <v/>
      </c>
      <c r="C169" s="345" t="str">
        <f>IF(無償化名簿!B70=0,"",VLOOKUP(A169,無償化名簿!$A$17:$R$150,3))</f>
        <v/>
      </c>
      <c r="D169" s="342" t="str">
        <f t="shared" ref="D169" si="384">IF(C169="","",AA169)</f>
        <v/>
      </c>
      <c r="E169" s="348" t="str">
        <f>IF(無償化名簿!B70=0,"",VLOOKUP(A169,無償化名簿!$A$17:$R$150,6))</f>
        <v/>
      </c>
      <c r="F169" s="351" t="str">
        <f>IF(無償化名簿!B70=0,"",VLOOKUP(A169,無償化名簿!$A$17:$R$150,7))</f>
        <v/>
      </c>
      <c r="G169" s="353" t="s">
        <v>5</v>
      </c>
      <c r="H169" s="356" t="str">
        <f>IF(無償化名簿!B70=0,"",VLOOKUP(A169,無償化名簿!$A$17:$R$150,13))</f>
        <v/>
      </c>
      <c r="I169" s="322" t="s">
        <v>101</v>
      </c>
      <c r="J169" s="359" t="s">
        <v>63</v>
      </c>
      <c r="K169" s="319" t="str">
        <f>IF(無償化名簿!B70=0,"",VLOOKUP(A169,無償化名簿!$A$17:$R$150,14))</f>
        <v/>
      </c>
      <c r="L169" s="322" t="s">
        <v>101</v>
      </c>
      <c r="M169" s="325" t="str">
        <f>IF(無償化名簿!L70=0,"ー",無償化名簿!L70)</f>
        <v>ー</v>
      </c>
      <c r="N169" s="328" t="str">
        <f>IF(AND($E$1="一時預かり事業",E169="月額契約"),"",IF(AND($E$1="一時預かり事業",E169="日額契約"),"日",IF(AND($E$1="一時預かり事業",E169="時間契約"),"時間",IF(AND($E$1="認可外保育施設",無償化名簿!L70&gt;=1),"日",IF(AND($E$1="病児保育事業",E169="月額契約"),"",IF(AND($E$1="病児保育事業",E169="日額契約"),"日",IF(AND($E$1="病児保育事業",E169="時間契約"),"時間",IF(AND($E$1="子育て援助活動支援事業",E169="月額契約"),"",IF(AND($E$1="子育て援助活動支援事業",E169="日額契約"),"日",IF(AND($E$1="子育て援助活動支援事業",E169="時間契約"),"時間",""))))))))))</f>
        <v/>
      </c>
      <c r="O169" s="331" t="str">
        <f>IF(無償化名簿!B70=0,"",VLOOKUP(A169,無償化名簿!$A$17:$R$150,15))</f>
        <v/>
      </c>
      <c r="P169" s="334" t="str">
        <f>IF(無償化名簿!B70=0,"",VLOOKUP(A169,無償化名簿!$A$17:$R$150,8))</f>
        <v/>
      </c>
      <c r="Q169" s="337" t="str">
        <f>IF(無償化名簿!B70=0,"",VLOOKUP(A169,無償化名簿!$A$17:$R$150,16))</f>
        <v/>
      </c>
      <c r="R169" s="339" t="str">
        <f>IF(無償化名簿!B70=0,"",VLOOKUP(A169,無償化名簿!$A$17:$R$150,10))</f>
        <v/>
      </c>
      <c r="S169" s="339" t="str">
        <f>IF(無償化名簿!B70=0,"",VLOOKUP(A169,無償化名簿!$A$17:$R$150,11))</f>
        <v/>
      </c>
      <c r="T169" s="308" t="str">
        <f>IF(無償化名簿!C70=0,"",VLOOKUP(A169,無償化名簿!$A$17:$R$150,18))</f>
        <v/>
      </c>
      <c r="U169" s="311" t="str">
        <f t="shared" ref="U169" si="385">IFERROR(IF(B170=0,"",IF((Q169+R169-S169)&lt;=T169,"0",IF((Q169+R169-S169)&gt;T169,((Q169+R169-S169)-T169)))),"")</f>
        <v/>
      </c>
      <c r="V169" s="314" t="str">
        <f>IF(無償化名簿!B70=0,"",IF(D169="第2号",W169,IF(D169="第3号",X169)))</f>
        <v/>
      </c>
      <c r="W169" s="306" t="e">
        <f t="shared" ref="W169" si="386">IF(AND(D169="第2号",Q169+R169-S169&gt;T169),T169,Q169+R169-S169)</f>
        <v>#VALUE!</v>
      </c>
      <c r="X169" s="306" t="e">
        <f t="shared" ref="X169" si="387">IF(AND(D169="第3号",Q169+R169-S169&gt;T169),T169,Q169+R169-S169)</f>
        <v>#VALUE!</v>
      </c>
      <c r="Y169" s="307" t="e">
        <f t="shared" ref="Y169" si="388">IF(AND(Z169=3,AB169="〇"),"第3号",IF(Z169=3,"第2号",IF(Z169=4,"第2号",IF(Z169=5,"第2号",IF(Z169=6,"第2号",IF(Z169&gt;=7,"エラー","第3号"))))))</f>
        <v>#VALUE!</v>
      </c>
      <c r="Z169" s="307" t="e">
        <f t="shared" ref="Z169" si="389">DATEDIF(C169,DATE($AA$6,4,1),"Y")</f>
        <v>#VALUE!</v>
      </c>
      <c r="AA169" s="307" t="str">
        <f t="shared" ref="AA169" si="390">IFERROR(Y169,"第3号")</f>
        <v>第3号</v>
      </c>
      <c r="AB169" s="305" t="str">
        <f>IF(無償化名簿!$B$7=1,"〇",IF(無償化名簿!$B$7=2,"〇",IF(無償化名簿!$B$7=3,"〇","×")))</f>
        <v>×</v>
      </c>
    </row>
    <row r="170" spans="1:28">
      <c r="A170" s="343"/>
      <c r="B170" s="317" t="str">
        <f>IF(無償化名簿!B70=0,"",VLOOKUP(A169,無償化名簿!$A$17:$R$150,2))</f>
        <v/>
      </c>
      <c r="C170" s="346"/>
      <c r="D170" s="343"/>
      <c r="E170" s="349"/>
      <c r="F170" s="352"/>
      <c r="G170" s="354"/>
      <c r="H170" s="357"/>
      <c r="I170" s="323"/>
      <c r="J170" s="360"/>
      <c r="K170" s="320"/>
      <c r="L170" s="323"/>
      <c r="M170" s="326"/>
      <c r="N170" s="329"/>
      <c r="O170" s="332"/>
      <c r="P170" s="335"/>
      <c r="Q170" s="338"/>
      <c r="R170" s="340"/>
      <c r="S170" s="340"/>
      <c r="T170" s="309"/>
      <c r="U170" s="312"/>
      <c r="V170" s="315"/>
      <c r="W170" s="306"/>
      <c r="X170" s="306"/>
      <c r="Y170" s="307"/>
      <c r="Z170" s="307"/>
      <c r="AA170" s="307"/>
      <c r="AB170" s="305"/>
    </row>
    <row r="171" spans="1:28" ht="19.5" thickBot="1">
      <c r="A171" s="344"/>
      <c r="B171" s="318"/>
      <c r="C171" s="347"/>
      <c r="D171" s="344"/>
      <c r="E171" s="350"/>
      <c r="F171" s="162" t="str">
        <f t="shared" ref="F171" si="391">IF(AND(E$1="認可外保育施設",E169="日額契約"),"月額換算額",IF(AND(E$1="認可外保育施設",E169="時間契約"),"月額換算額",""))</f>
        <v/>
      </c>
      <c r="G171" s="355"/>
      <c r="H171" s="358"/>
      <c r="I171" s="324"/>
      <c r="J171" s="361"/>
      <c r="K171" s="321"/>
      <c r="L171" s="324"/>
      <c r="M171" s="327"/>
      <c r="N171" s="330"/>
      <c r="O171" s="333"/>
      <c r="P171" s="336"/>
      <c r="Q171" s="146" t="str">
        <f t="shared" si="367"/>
        <v/>
      </c>
      <c r="R171" s="341"/>
      <c r="S171" s="341"/>
      <c r="T171" s="310"/>
      <c r="U171" s="313"/>
      <c r="V171" s="316"/>
      <c r="W171" s="306"/>
      <c r="X171" s="306"/>
      <c r="Y171" s="307"/>
      <c r="Z171" s="307"/>
      <c r="AA171" s="307"/>
      <c r="AB171" s="305"/>
    </row>
    <row r="172" spans="1:28">
      <c r="A172" s="342">
        <v>55</v>
      </c>
      <c r="B172" s="67" t="str">
        <f>IF(無償化名簿!B71=0, "",VLOOKUP(A172,無償化名簿!$A$17:$R$150,4))</f>
        <v/>
      </c>
      <c r="C172" s="345" t="str">
        <f>IF(無償化名簿!B71=0,"",VLOOKUP(A172,無償化名簿!$A$17:$R$150,3))</f>
        <v/>
      </c>
      <c r="D172" s="342" t="str">
        <f t="shared" ref="D172" si="392">IF(C172="","",AA172)</f>
        <v/>
      </c>
      <c r="E172" s="348" t="str">
        <f>IF(無償化名簿!B71=0,"",VLOOKUP(A172,無償化名簿!$A$17:$R$150,6))</f>
        <v/>
      </c>
      <c r="F172" s="351" t="str">
        <f>IF(無償化名簿!B71=0,"",VLOOKUP(A172,無償化名簿!$A$17:$R$150,7))</f>
        <v/>
      </c>
      <c r="G172" s="353" t="s">
        <v>5</v>
      </c>
      <c r="H172" s="356" t="str">
        <f>IF(無償化名簿!B71=0,"",VLOOKUP(A172,無償化名簿!$A$17:$R$150,13))</f>
        <v/>
      </c>
      <c r="I172" s="322" t="s">
        <v>101</v>
      </c>
      <c r="J172" s="359" t="s">
        <v>63</v>
      </c>
      <c r="K172" s="319" t="str">
        <f>IF(無償化名簿!B71=0,"",VLOOKUP(A172,無償化名簿!$A$17:$R$150,14))</f>
        <v/>
      </c>
      <c r="L172" s="322" t="s">
        <v>101</v>
      </c>
      <c r="M172" s="325" t="str">
        <f>IF(無償化名簿!L71=0,"ー",無償化名簿!L71)</f>
        <v>ー</v>
      </c>
      <c r="N172" s="328" t="str">
        <f>IF(AND($E$1="一時預かり事業",E172="月額契約"),"",IF(AND($E$1="一時預かり事業",E172="日額契約"),"日",IF(AND($E$1="一時預かり事業",E172="時間契約"),"時間",IF(AND($E$1="認可外保育施設",無償化名簿!L71&gt;=1),"日",IF(AND($E$1="病児保育事業",E172="月額契約"),"",IF(AND($E$1="病児保育事業",E172="日額契約"),"日",IF(AND($E$1="病児保育事業",E172="時間契約"),"時間",IF(AND($E$1="子育て援助活動支援事業",E172="月額契約"),"",IF(AND($E$1="子育て援助活動支援事業",E172="日額契約"),"日",IF(AND($E$1="子育て援助活動支援事業",E172="時間契約"),"時間",""))))))))))</f>
        <v/>
      </c>
      <c r="O172" s="331" t="str">
        <f>IF(無償化名簿!B71=0,"",VLOOKUP(A172,無償化名簿!$A$17:$R$150,15))</f>
        <v/>
      </c>
      <c r="P172" s="334" t="str">
        <f>IF(無償化名簿!B71=0,"",VLOOKUP(A172,無償化名簿!$A$17:$R$150,8))</f>
        <v/>
      </c>
      <c r="Q172" s="337" t="str">
        <f>IF(無償化名簿!B71=0,"",VLOOKUP(A172,無償化名簿!$A$17:$R$150,16))</f>
        <v/>
      </c>
      <c r="R172" s="339" t="str">
        <f>IF(無償化名簿!B71=0,"",VLOOKUP(A172,無償化名簿!$A$17:$R$150,10))</f>
        <v/>
      </c>
      <c r="S172" s="339" t="str">
        <f>IF(無償化名簿!B71=0,"",VLOOKUP(A172,無償化名簿!$A$17:$R$150,11))</f>
        <v/>
      </c>
      <c r="T172" s="308" t="str">
        <f>IF(無償化名簿!C71=0,"",VLOOKUP(A172,無償化名簿!$A$17:$R$150,18))</f>
        <v/>
      </c>
      <c r="U172" s="311" t="str">
        <f t="shared" ref="U172" si="393">IFERROR(IF(B173=0,"",IF((Q172+R172-S172)&lt;=T172,"0",IF((Q172+R172-S172)&gt;T172,((Q172+R172-S172)-T172)))),"")</f>
        <v/>
      </c>
      <c r="V172" s="314" t="str">
        <f>IF(無償化名簿!B71=0,"",IF(D172="第2号",W172,IF(D172="第3号",X172)))</f>
        <v/>
      </c>
      <c r="W172" s="306" t="e">
        <f t="shared" ref="W172" si="394">IF(AND(D172="第2号",Q172+R172-S172&gt;T172),T172,Q172+R172-S172)</f>
        <v>#VALUE!</v>
      </c>
      <c r="X172" s="306" t="e">
        <f t="shared" ref="X172" si="395">IF(AND(D172="第3号",Q172+R172-S172&gt;T172),T172,Q172+R172-S172)</f>
        <v>#VALUE!</v>
      </c>
      <c r="Y172" s="307" t="e">
        <f t="shared" ref="Y172" si="396">IF(AND(Z172=3,AB172="〇"),"第3号",IF(Z172=3,"第2号",IF(Z172=4,"第2号",IF(Z172=5,"第2号",IF(Z172=6,"第2号",IF(Z172&gt;=7,"エラー","第3号"))))))</f>
        <v>#VALUE!</v>
      </c>
      <c r="Z172" s="307" t="e">
        <f t="shared" ref="Z172" si="397">DATEDIF(C172,DATE($AA$6,4,1),"Y")</f>
        <v>#VALUE!</v>
      </c>
      <c r="AA172" s="307" t="str">
        <f t="shared" ref="AA172" si="398">IFERROR(Y172,"第3号")</f>
        <v>第3号</v>
      </c>
      <c r="AB172" s="305" t="str">
        <f>IF(無償化名簿!$B$7=1,"〇",IF(無償化名簿!$B$7=2,"〇",IF(無償化名簿!$B$7=3,"〇","×")))</f>
        <v>×</v>
      </c>
    </row>
    <row r="173" spans="1:28">
      <c r="A173" s="343"/>
      <c r="B173" s="317" t="str">
        <f>IF(無償化名簿!B71=0,"",VLOOKUP(A172,無償化名簿!$A$17:$R$150,2))</f>
        <v/>
      </c>
      <c r="C173" s="346"/>
      <c r="D173" s="343"/>
      <c r="E173" s="349"/>
      <c r="F173" s="352"/>
      <c r="G173" s="354"/>
      <c r="H173" s="357"/>
      <c r="I173" s="323"/>
      <c r="J173" s="360"/>
      <c r="K173" s="320"/>
      <c r="L173" s="323"/>
      <c r="M173" s="326"/>
      <c r="N173" s="329"/>
      <c r="O173" s="332"/>
      <c r="P173" s="335"/>
      <c r="Q173" s="338"/>
      <c r="R173" s="340"/>
      <c r="S173" s="340"/>
      <c r="T173" s="309"/>
      <c r="U173" s="312"/>
      <c r="V173" s="315"/>
      <c r="W173" s="306"/>
      <c r="X173" s="306"/>
      <c r="Y173" s="307"/>
      <c r="Z173" s="307"/>
      <c r="AA173" s="307"/>
      <c r="AB173" s="305"/>
    </row>
    <row r="174" spans="1:28" ht="19.5" thickBot="1">
      <c r="A174" s="344"/>
      <c r="B174" s="318"/>
      <c r="C174" s="347"/>
      <c r="D174" s="344"/>
      <c r="E174" s="350"/>
      <c r="F174" s="162" t="str">
        <f t="shared" ref="F174" si="399">IF(AND(E$1="認可外保育施設",E172="日額契約"),"月額換算額",IF(AND(E$1="認可外保育施設",E172="時間契約"),"月額換算額",""))</f>
        <v/>
      </c>
      <c r="G174" s="355"/>
      <c r="H174" s="358"/>
      <c r="I174" s="324"/>
      <c r="J174" s="361"/>
      <c r="K174" s="321"/>
      <c r="L174" s="324"/>
      <c r="M174" s="327"/>
      <c r="N174" s="330"/>
      <c r="O174" s="333"/>
      <c r="P174" s="336"/>
      <c r="Q174" s="146" t="str">
        <f t="shared" si="367"/>
        <v/>
      </c>
      <c r="R174" s="341"/>
      <c r="S174" s="341"/>
      <c r="T174" s="310"/>
      <c r="U174" s="313"/>
      <c r="V174" s="316"/>
      <c r="W174" s="306"/>
      <c r="X174" s="306"/>
      <c r="Y174" s="307"/>
      <c r="Z174" s="307"/>
      <c r="AA174" s="307"/>
      <c r="AB174" s="305"/>
    </row>
    <row r="175" spans="1:28">
      <c r="A175" s="342">
        <v>56</v>
      </c>
      <c r="B175" s="67" t="str">
        <f>IF(無償化名簿!B72=0, "",VLOOKUP(A175,無償化名簿!$A$17:$R$150,4))</f>
        <v/>
      </c>
      <c r="C175" s="345" t="str">
        <f>IF(無償化名簿!B72=0,"",VLOOKUP(A175,無償化名簿!$A$17:$R$150,3))</f>
        <v/>
      </c>
      <c r="D175" s="342" t="str">
        <f t="shared" ref="D175" si="400">IF(C175="","",AA175)</f>
        <v/>
      </c>
      <c r="E175" s="348" t="str">
        <f>IF(無償化名簿!B72=0,"",VLOOKUP(A175,無償化名簿!$A$17:$R$150,6))</f>
        <v/>
      </c>
      <c r="F175" s="351" t="str">
        <f>IF(無償化名簿!B72=0,"",VLOOKUP(A175,無償化名簿!$A$17:$R$150,7))</f>
        <v/>
      </c>
      <c r="G175" s="353" t="s">
        <v>5</v>
      </c>
      <c r="H175" s="356" t="str">
        <f>IF(無償化名簿!B72=0,"",VLOOKUP(A175,無償化名簿!$A$17:$R$150,13))</f>
        <v/>
      </c>
      <c r="I175" s="322" t="s">
        <v>101</v>
      </c>
      <c r="J175" s="359" t="s">
        <v>63</v>
      </c>
      <c r="K175" s="319" t="str">
        <f>IF(無償化名簿!B72=0,"",VLOOKUP(A175,無償化名簿!$A$17:$R$150,14))</f>
        <v/>
      </c>
      <c r="L175" s="322" t="s">
        <v>101</v>
      </c>
      <c r="M175" s="325" t="str">
        <f>IF(無償化名簿!L72=0,"ー",無償化名簿!L72)</f>
        <v>ー</v>
      </c>
      <c r="N175" s="328" t="str">
        <f>IF(AND($E$1="一時預かり事業",E175="月額契約"),"",IF(AND($E$1="一時預かり事業",E175="日額契約"),"日",IF(AND($E$1="一時預かり事業",E175="時間契約"),"時間",IF(AND($E$1="認可外保育施設",無償化名簿!L72&gt;=1),"日",IF(AND($E$1="病児保育事業",E175="月額契約"),"",IF(AND($E$1="病児保育事業",E175="日額契約"),"日",IF(AND($E$1="病児保育事業",E175="時間契約"),"時間",IF(AND($E$1="子育て援助活動支援事業",E175="月額契約"),"",IF(AND($E$1="子育て援助活動支援事業",E175="日額契約"),"日",IF(AND($E$1="子育て援助活動支援事業",E175="時間契約"),"時間",""))))))))))</f>
        <v/>
      </c>
      <c r="O175" s="331" t="str">
        <f>IF(無償化名簿!B72=0,"",VLOOKUP(A175,無償化名簿!$A$17:$R$150,15))</f>
        <v/>
      </c>
      <c r="P175" s="334" t="str">
        <f>IF(無償化名簿!B72=0,"",VLOOKUP(A175,無償化名簿!$A$17:$R$150,8))</f>
        <v/>
      </c>
      <c r="Q175" s="337" t="str">
        <f>IF(無償化名簿!B72=0,"",VLOOKUP(A175,無償化名簿!$A$17:$R$150,16))</f>
        <v/>
      </c>
      <c r="R175" s="339" t="str">
        <f>IF(無償化名簿!B72=0,"",VLOOKUP(A175,無償化名簿!$A$17:$R$150,10))</f>
        <v/>
      </c>
      <c r="S175" s="339" t="str">
        <f>IF(無償化名簿!B72=0,"",VLOOKUP(A175,無償化名簿!$A$17:$R$150,11))</f>
        <v/>
      </c>
      <c r="T175" s="308" t="str">
        <f>IF(無償化名簿!C72=0,"",VLOOKUP(A175,無償化名簿!$A$17:$R$150,18))</f>
        <v/>
      </c>
      <c r="U175" s="311" t="str">
        <f t="shared" ref="U175" si="401">IFERROR(IF(B176=0,"",IF((Q175+R175-S175)&lt;=T175,"0",IF((Q175+R175-S175)&gt;T175,((Q175+R175-S175)-T175)))),"")</f>
        <v/>
      </c>
      <c r="V175" s="314" t="str">
        <f>IF(無償化名簿!B72=0,"",IF(D175="第2号",W175,IF(D175="第3号",X175)))</f>
        <v/>
      </c>
      <c r="W175" s="306" t="e">
        <f t="shared" ref="W175" si="402">IF(AND(D175="第2号",Q175+R175-S175&gt;T175),T175,Q175+R175-S175)</f>
        <v>#VALUE!</v>
      </c>
      <c r="X175" s="306" t="e">
        <f t="shared" ref="X175" si="403">IF(AND(D175="第3号",Q175+R175-S175&gt;T175),T175,Q175+R175-S175)</f>
        <v>#VALUE!</v>
      </c>
      <c r="Y175" s="307" t="e">
        <f t="shared" ref="Y175" si="404">IF(AND(Z175=3,AB175="〇"),"第3号",IF(Z175=3,"第2号",IF(Z175=4,"第2号",IF(Z175=5,"第2号",IF(Z175=6,"第2号",IF(Z175&gt;=7,"エラー","第3号"))))))</f>
        <v>#VALUE!</v>
      </c>
      <c r="Z175" s="307" t="e">
        <f t="shared" ref="Z175" si="405">DATEDIF(C175,DATE($AA$6,4,1),"Y")</f>
        <v>#VALUE!</v>
      </c>
      <c r="AA175" s="307" t="str">
        <f t="shared" ref="AA175" si="406">IFERROR(Y175,"第3号")</f>
        <v>第3号</v>
      </c>
      <c r="AB175" s="305" t="str">
        <f>IF(無償化名簿!$B$7=1,"〇",IF(無償化名簿!$B$7=2,"〇",IF(無償化名簿!$B$7=3,"〇","×")))</f>
        <v>×</v>
      </c>
    </row>
    <row r="176" spans="1:28">
      <c r="A176" s="343"/>
      <c r="B176" s="317" t="str">
        <f>IF(無償化名簿!B72=0,"",VLOOKUP(A175,無償化名簿!$A$17:$R$150,2))</f>
        <v/>
      </c>
      <c r="C176" s="346"/>
      <c r="D176" s="343"/>
      <c r="E176" s="349"/>
      <c r="F176" s="352"/>
      <c r="G176" s="354"/>
      <c r="H176" s="357"/>
      <c r="I176" s="323"/>
      <c r="J176" s="360"/>
      <c r="K176" s="320"/>
      <c r="L176" s="323"/>
      <c r="M176" s="326"/>
      <c r="N176" s="329"/>
      <c r="O176" s="332"/>
      <c r="P176" s="335"/>
      <c r="Q176" s="338"/>
      <c r="R176" s="340"/>
      <c r="S176" s="340"/>
      <c r="T176" s="309"/>
      <c r="U176" s="312"/>
      <c r="V176" s="315"/>
      <c r="W176" s="306"/>
      <c r="X176" s="306"/>
      <c r="Y176" s="307"/>
      <c r="Z176" s="307"/>
      <c r="AA176" s="307"/>
      <c r="AB176" s="305"/>
    </row>
    <row r="177" spans="1:28" ht="19.5" thickBot="1">
      <c r="A177" s="344"/>
      <c r="B177" s="318"/>
      <c r="C177" s="347"/>
      <c r="D177" s="344"/>
      <c r="E177" s="350"/>
      <c r="F177" s="162" t="str">
        <f t="shared" ref="F177" si="407">IF(AND(E$1="認可外保育施設",E175="日額契約"),"月額換算額",IF(AND(E$1="認可外保育施設",E175="時間契約"),"月額換算額",""))</f>
        <v/>
      </c>
      <c r="G177" s="355"/>
      <c r="H177" s="358"/>
      <c r="I177" s="324"/>
      <c r="J177" s="361"/>
      <c r="K177" s="321"/>
      <c r="L177" s="324"/>
      <c r="M177" s="327"/>
      <c r="N177" s="330"/>
      <c r="O177" s="333"/>
      <c r="P177" s="336"/>
      <c r="Q177" s="146" t="str">
        <f t="shared" si="367"/>
        <v/>
      </c>
      <c r="R177" s="341"/>
      <c r="S177" s="341"/>
      <c r="T177" s="310"/>
      <c r="U177" s="313"/>
      <c r="V177" s="316"/>
      <c r="W177" s="306"/>
      <c r="X177" s="306"/>
      <c r="Y177" s="307"/>
      <c r="Z177" s="307"/>
      <c r="AA177" s="307"/>
      <c r="AB177" s="305"/>
    </row>
    <row r="178" spans="1:28">
      <c r="A178" s="342">
        <v>57</v>
      </c>
      <c r="B178" s="67" t="str">
        <f>IF(無償化名簿!B73=0, "",VLOOKUP(A178,無償化名簿!$A$17:$R$150,4))</f>
        <v/>
      </c>
      <c r="C178" s="345" t="str">
        <f>IF(無償化名簿!B73=0,"",VLOOKUP(A178,無償化名簿!$A$17:$R$150,3))</f>
        <v/>
      </c>
      <c r="D178" s="342" t="str">
        <f t="shared" ref="D178" si="408">IF(C178="","",AA178)</f>
        <v/>
      </c>
      <c r="E178" s="348" t="str">
        <f>IF(無償化名簿!B73=0,"",VLOOKUP(A178,無償化名簿!$A$17:$R$150,6))</f>
        <v/>
      </c>
      <c r="F178" s="351" t="str">
        <f>IF(無償化名簿!B73=0,"",VLOOKUP(A178,無償化名簿!$A$17:$R$150,7))</f>
        <v/>
      </c>
      <c r="G178" s="353" t="s">
        <v>5</v>
      </c>
      <c r="H178" s="356" t="str">
        <f>IF(無償化名簿!B73=0,"",VLOOKUP(A178,無償化名簿!$A$17:$R$150,13))</f>
        <v/>
      </c>
      <c r="I178" s="322" t="s">
        <v>101</v>
      </c>
      <c r="J178" s="359" t="s">
        <v>63</v>
      </c>
      <c r="K178" s="319" t="str">
        <f>IF(無償化名簿!B73=0,"",VLOOKUP(A178,無償化名簿!$A$17:$R$150,14))</f>
        <v/>
      </c>
      <c r="L178" s="322" t="s">
        <v>101</v>
      </c>
      <c r="M178" s="325" t="str">
        <f>IF(無償化名簿!L73=0,"ー",無償化名簿!L73)</f>
        <v>ー</v>
      </c>
      <c r="N178" s="328" t="str">
        <f>IF(AND($E$1="一時預かり事業",E178="月額契約"),"",IF(AND($E$1="一時預かり事業",E178="日額契約"),"日",IF(AND($E$1="一時預かり事業",E178="時間契約"),"時間",IF(AND($E$1="認可外保育施設",無償化名簿!L73&gt;=1),"日",IF(AND($E$1="病児保育事業",E178="月額契約"),"",IF(AND($E$1="病児保育事業",E178="日額契約"),"日",IF(AND($E$1="病児保育事業",E178="時間契約"),"時間",IF(AND($E$1="子育て援助活動支援事業",E178="月額契約"),"",IF(AND($E$1="子育て援助活動支援事業",E178="日額契約"),"日",IF(AND($E$1="子育て援助活動支援事業",E178="時間契約"),"時間",""))))))))))</f>
        <v/>
      </c>
      <c r="O178" s="331" t="str">
        <f>IF(無償化名簿!B73=0,"",VLOOKUP(A178,無償化名簿!$A$17:$R$150,15))</f>
        <v/>
      </c>
      <c r="P178" s="334" t="str">
        <f>IF(無償化名簿!B73=0,"",VLOOKUP(A178,無償化名簿!$A$17:$R$150,8))</f>
        <v/>
      </c>
      <c r="Q178" s="337" t="str">
        <f>IF(無償化名簿!B73=0,"",VLOOKUP(A178,無償化名簿!$A$17:$R$150,16))</f>
        <v/>
      </c>
      <c r="R178" s="339" t="str">
        <f>IF(無償化名簿!B73=0,"",VLOOKUP(A178,無償化名簿!$A$17:$R$150,10))</f>
        <v/>
      </c>
      <c r="S178" s="339" t="str">
        <f>IF(無償化名簿!B73=0,"",VLOOKUP(A178,無償化名簿!$A$17:$R$150,11))</f>
        <v/>
      </c>
      <c r="T178" s="308" t="str">
        <f>IF(無償化名簿!C73=0,"",VLOOKUP(A178,無償化名簿!$A$17:$R$150,18))</f>
        <v/>
      </c>
      <c r="U178" s="311" t="str">
        <f t="shared" ref="U178" si="409">IFERROR(IF(B179=0,"",IF((Q178+R178-S178)&lt;=T178,"0",IF((Q178+R178-S178)&gt;T178,((Q178+R178-S178)-T178)))),"")</f>
        <v/>
      </c>
      <c r="V178" s="314" t="str">
        <f>IF(無償化名簿!B73=0,"",IF(D178="第2号",W178,IF(D178="第3号",X178)))</f>
        <v/>
      </c>
      <c r="W178" s="306" t="e">
        <f t="shared" ref="W178" si="410">IF(AND(D178="第2号",Q178+R178-S178&gt;T178),T178,Q178+R178-S178)</f>
        <v>#VALUE!</v>
      </c>
      <c r="X178" s="306" t="e">
        <f t="shared" ref="X178" si="411">IF(AND(D178="第3号",Q178+R178-S178&gt;T178),T178,Q178+R178-S178)</f>
        <v>#VALUE!</v>
      </c>
      <c r="Y178" s="307" t="e">
        <f t="shared" ref="Y178" si="412">IF(AND(Z178=3,AB178="〇"),"第3号",IF(Z178=3,"第2号",IF(Z178=4,"第2号",IF(Z178=5,"第2号",IF(Z178=6,"第2号",IF(Z178&gt;=7,"エラー","第3号"))))))</f>
        <v>#VALUE!</v>
      </c>
      <c r="Z178" s="307" t="e">
        <f t="shared" ref="Z178" si="413">DATEDIF(C178,DATE($AA$6,4,1),"Y")</f>
        <v>#VALUE!</v>
      </c>
      <c r="AA178" s="307" t="str">
        <f t="shared" ref="AA178" si="414">IFERROR(Y178,"第3号")</f>
        <v>第3号</v>
      </c>
      <c r="AB178" s="305" t="str">
        <f>IF(無償化名簿!$B$7=1,"〇",IF(無償化名簿!$B$7=2,"〇",IF(無償化名簿!$B$7=3,"〇","×")))</f>
        <v>×</v>
      </c>
    </row>
    <row r="179" spans="1:28">
      <c r="A179" s="343"/>
      <c r="B179" s="317" t="str">
        <f>IF(無償化名簿!B73=0,"",VLOOKUP(A178,無償化名簿!$A$17:$R$150,2))</f>
        <v/>
      </c>
      <c r="C179" s="346"/>
      <c r="D179" s="343"/>
      <c r="E179" s="349"/>
      <c r="F179" s="352"/>
      <c r="G179" s="354"/>
      <c r="H179" s="357"/>
      <c r="I179" s="323"/>
      <c r="J179" s="360"/>
      <c r="K179" s="320"/>
      <c r="L179" s="323"/>
      <c r="M179" s="326"/>
      <c r="N179" s="329"/>
      <c r="O179" s="332"/>
      <c r="P179" s="335"/>
      <c r="Q179" s="338"/>
      <c r="R179" s="340"/>
      <c r="S179" s="340"/>
      <c r="T179" s="309"/>
      <c r="U179" s="312"/>
      <c r="V179" s="315"/>
      <c r="W179" s="306"/>
      <c r="X179" s="306"/>
      <c r="Y179" s="307"/>
      <c r="Z179" s="307"/>
      <c r="AA179" s="307"/>
      <c r="AB179" s="305"/>
    </row>
    <row r="180" spans="1:28" ht="19.5" thickBot="1">
      <c r="A180" s="344"/>
      <c r="B180" s="318"/>
      <c r="C180" s="347"/>
      <c r="D180" s="344"/>
      <c r="E180" s="350"/>
      <c r="F180" s="162" t="str">
        <f t="shared" ref="F180" si="415">IF(AND(E$1="認可外保育施設",E178="日額契約"),"月額換算額",IF(AND(E$1="認可外保育施設",E178="時間契約"),"月額換算額",""))</f>
        <v/>
      </c>
      <c r="G180" s="355"/>
      <c r="H180" s="358"/>
      <c r="I180" s="324"/>
      <c r="J180" s="361"/>
      <c r="K180" s="321"/>
      <c r="L180" s="324"/>
      <c r="M180" s="327"/>
      <c r="N180" s="330"/>
      <c r="O180" s="333"/>
      <c r="P180" s="336"/>
      <c r="Q180" s="146" t="str">
        <f t="shared" si="367"/>
        <v/>
      </c>
      <c r="R180" s="341"/>
      <c r="S180" s="341"/>
      <c r="T180" s="310"/>
      <c r="U180" s="313"/>
      <c r="V180" s="316"/>
      <c r="W180" s="306"/>
      <c r="X180" s="306"/>
      <c r="Y180" s="307"/>
      <c r="Z180" s="307"/>
      <c r="AA180" s="307"/>
      <c r="AB180" s="305"/>
    </row>
    <row r="181" spans="1:28">
      <c r="A181" s="342">
        <v>58</v>
      </c>
      <c r="B181" s="67" t="str">
        <f>IF(無償化名簿!B74=0, "",VLOOKUP(A181,無償化名簿!$A$17:$R$150,4))</f>
        <v/>
      </c>
      <c r="C181" s="345" t="str">
        <f>IF(無償化名簿!B74=0,"",VLOOKUP(A181,無償化名簿!$A$17:$R$150,3))</f>
        <v/>
      </c>
      <c r="D181" s="342" t="str">
        <f t="shared" ref="D181" si="416">IF(C181="","",AA181)</f>
        <v/>
      </c>
      <c r="E181" s="348" t="str">
        <f>IF(無償化名簿!B74=0,"",VLOOKUP(A181,無償化名簿!$A$17:$R$150,6))</f>
        <v/>
      </c>
      <c r="F181" s="351" t="str">
        <f>IF(無償化名簿!B74=0,"",VLOOKUP(A181,無償化名簿!$A$17:$R$150,7))</f>
        <v/>
      </c>
      <c r="G181" s="353" t="s">
        <v>5</v>
      </c>
      <c r="H181" s="356" t="str">
        <f>IF(無償化名簿!B74=0,"",VLOOKUP(A181,無償化名簿!$A$17:$R$150,13))</f>
        <v/>
      </c>
      <c r="I181" s="322" t="s">
        <v>101</v>
      </c>
      <c r="J181" s="359" t="s">
        <v>63</v>
      </c>
      <c r="K181" s="319" t="str">
        <f>IF(無償化名簿!B74=0,"",VLOOKUP(A181,無償化名簿!$A$17:$R$150,14))</f>
        <v/>
      </c>
      <c r="L181" s="322" t="s">
        <v>101</v>
      </c>
      <c r="M181" s="325" t="str">
        <f>IF(無償化名簿!L74=0,"ー",無償化名簿!L74)</f>
        <v>ー</v>
      </c>
      <c r="N181" s="328" t="str">
        <f>IF(AND($E$1="一時預かり事業",E181="月額契約"),"",IF(AND($E$1="一時預かり事業",E181="日額契約"),"日",IF(AND($E$1="一時預かり事業",E181="時間契約"),"時間",IF(AND($E$1="認可外保育施設",無償化名簿!L74&gt;=1),"日",IF(AND($E$1="病児保育事業",E181="月額契約"),"",IF(AND($E$1="病児保育事業",E181="日額契約"),"日",IF(AND($E$1="病児保育事業",E181="時間契約"),"時間",IF(AND($E$1="子育て援助活動支援事業",E181="月額契約"),"",IF(AND($E$1="子育て援助活動支援事業",E181="日額契約"),"日",IF(AND($E$1="子育て援助活動支援事業",E181="時間契約"),"時間",""))))))))))</f>
        <v/>
      </c>
      <c r="O181" s="331" t="str">
        <f>IF(無償化名簿!B74=0,"",VLOOKUP(A181,無償化名簿!$A$17:$R$150,15))</f>
        <v/>
      </c>
      <c r="P181" s="334" t="str">
        <f>IF(無償化名簿!B74=0,"",VLOOKUP(A181,無償化名簿!$A$17:$R$150,8))</f>
        <v/>
      </c>
      <c r="Q181" s="337" t="str">
        <f>IF(無償化名簿!B74=0,"",VLOOKUP(A181,無償化名簿!$A$17:$R$150,16))</f>
        <v/>
      </c>
      <c r="R181" s="339" t="str">
        <f>IF(無償化名簿!B74=0,"",VLOOKUP(A181,無償化名簿!$A$17:$R$150,10))</f>
        <v/>
      </c>
      <c r="S181" s="339" t="str">
        <f>IF(無償化名簿!B74=0,"",VLOOKUP(A181,無償化名簿!$A$17:$R$150,11))</f>
        <v/>
      </c>
      <c r="T181" s="308" t="str">
        <f>IF(無償化名簿!C74=0,"",VLOOKUP(A181,無償化名簿!$A$17:$R$150,18))</f>
        <v/>
      </c>
      <c r="U181" s="311" t="str">
        <f t="shared" ref="U181" si="417">IFERROR(IF(B182=0,"",IF((Q181+R181-S181)&lt;=T181,"0",IF((Q181+R181-S181)&gt;T181,((Q181+R181-S181)-T181)))),"")</f>
        <v/>
      </c>
      <c r="V181" s="314" t="str">
        <f>IF(無償化名簿!B74=0,"",IF(D181="第2号",W181,IF(D181="第3号",X181)))</f>
        <v/>
      </c>
      <c r="W181" s="306" t="e">
        <f t="shared" ref="W181" si="418">IF(AND(D181="第2号",Q181+R181-S181&gt;T181),T181,Q181+R181-S181)</f>
        <v>#VALUE!</v>
      </c>
      <c r="X181" s="306" t="e">
        <f t="shared" ref="X181" si="419">IF(AND(D181="第3号",Q181+R181-S181&gt;T181),T181,Q181+R181-S181)</f>
        <v>#VALUE!</v>
      </c>
      <c r="Y181" s="307" t="e">
        <f t="shared" ref="Y181" si="420">IF(AND(Z181=3,AB181="〇"),"第3号",IF(Z181=3,"第2号",IF(Z181=4,"第2号",IF(Z181=5,"第2号",IF(Z181=6,"第2号",IF(Z181&gt;=7,"エラー","第3号"))))))</f>
        <v>#VALUE!</v>
      </c>
      <c r="Z181" s="307" t="e">
        <f t="shared" ref="Z181" si="421">DATEDIF(C181,DATE($AA$6,4,1),"Y")</f>
        <v>#VALUE!</v>
      </c>
      <c r="AA181" s="307" t="str">
        <f t="shared" ref="AA181" si="422">IFERROR(Y181,"第3号")</f>
        <v>第3号</v>
      </c>
      <c r="AB181" s="305" t="str">
        <f>IF(無償化名簿!$B$7=1,"〇",IF(無償化名簿!$B$7=2,"〇",IF(無償化名簿!$B$7=3,"〇","×")))</f>
        <v>×</v>
      </c>
    </row>
    <row r="182" spans="1:28">
      <c r="A182" s="343"/>
      <c r="B182" s="317" t="str">
        <f>IF(無償化名簿!B74=0,"",VLOOKUP(A181,無償化名簿!$A$17:$R$150,2))</f>
        <v/>
      </c>
      <c r="C182" s="346"/>
      <c r="D182" s="343"/>
      <c r="E182" s="349"/>
      <c r="F182" s="352"/>
      <c r="G182" s="354"/>
      <c r="H182" s="357"/>
      <c r="I182" s="323"/>
      <c r="J182" s="360"/>
      <c r="K182" s="320"/>
      <c r="L182" s="323"/>
      <c r="M182" s="326"/>
      <c r="N182" s="329"/>
      <c r="O182" s="332"/>
      <c r="P182" s="335"/>
      <c r="Q182" s="338"/>
      <c r="R182" s="340"/>
      <c r="S182" s="340"/>
      <c r="T182" s="309"/>
      <c r="U182" s="312"/>
      <c r="V182" s="315"/>
      <c r="W182" s="306"/>
      <c r="X182" s="306"/>
      <c r="Y182" s="307"/>
      <c r="Z182" s="307"/>
      <c r="AA182" s="307"/>
      <c r="AB182" s="305"/>
    </row>
    <row r="183" spans="1:28" ht="19.5" thickBot="1">
      <c r="A183" s="344"/>
      <c r="B183" s="318"/>
      <c r="C183" s="347"/>
      <c r="D183" s="344"/>
      <c r="E183" s="350"/>
      <c r="F183" s="162" t="str">
        <f t="shared" ref="F183" si="423">IF(AND(E$1="認可外保育施設",E181="日額契約"),"月額換算額",IF(AND(E$1="認可外保育施設",E181="時間契約"),"月額換算額",""))</f>
        <v/>
      </c>
      <c r="G183" s="355"/>
      <c r="H183" s="358"/>
      <c r="I183" s="324"/>
      <c r="J183" s="361"/>
      <c r="K183" s="321"/>
      <c r="L183" s="324"/>
      <c r="M183" s="327"/>
      <c r="N183" s="330"/>
      <c r="O183" s="333"/>
      <c r="P183" s="336"/>
      <c r="Q183" s="146" t="str">
        <f t="shared" si="367"/>
        <v/>
      </c>
      <c r="R183" s="341"/>
      <c r="S183" s="341"/>
      <c r="T183" s="310"/>
      <c r="U183" s="313"/>
      <c r="V183" s="316"/>
      <c r="W183" s="306"/>
      <c r="X183" s="306"/>
      <c r="Y183" s="307"/>
      <c r="Z183" s="307"/>
      <c r="AA183" s="307"/>
      <c r="AB183" s="305"/>
    </row>
    <row r="184" spans="1:28">
      <c r="A184" s="342">
        <v>59</v>
      </c>
      <c r="B184" s="67" t="str">
        <f>IF(無償化名簿!B75=0, "",VLOOKUP(A184,無償化名簿!$A$17:$R$150,4))</f>
        <v/>
      </c>
      <c r="C184" s="345" t="str">
        <f>IF(無償化名簿!B75=0,"",VLOOKUP(A184,無償化名簿!$A$17:$R$150,3))</f>
        <v/>
      </c>
      <c r="D184" s="342" t="str">
        <f t="shared" ref="D184" si="424">IF(C184="","",AA184)</f>
        <v/>
      </c>
      <c r="E184" s="348" t="str">
        <f>IF(無償化名簿!B75=0,"",VLOOKUP(A184,無償化名簿!$A$17:$R$150,6))</f>
        <v/>
      </c>
      <c r="F184" s="351" t="str">
        <f>IF(無償化名簿!B75=0,"",VLOOKUP(A184,無償化名簿!$A$17:$R$150,7))</f>
        <v/>
      </c>
      <c r="G184" s="353" t="s">
        <v>5</v>
      </c>
      <c r="H184" s="356" t="str">
        <f>IF(無償化名簿!B75=0,"",VLOOKUP(A184,無償化名簿!$A$17:$R$150,13))</f>
        <v/>
      </c>
      <c r="I184" s="322" t="s">
        <v>101</v>
      </c>
      <c r="J184" s="359" t="s">
        <v>63</v>
      </c>
      <c r="K184" s="319" t="str">
        <f>IF(無償化名簿!B75=0,"",VLOOKUP(A184,無償化名簿!$A$17:$R$150,14))</f>
        <v/>
      </c>
      <c r="L184" s="322" t="s">
        <v>101</v>
      </c>
      <c r="M184" s="325" t="str">
        <f>IF(無償化名簿!L75=0,"ー",無償化名簿!L75)</f>
        <v>ー</v>
      </c>
      <c r="N184" s="328" t="str">
        <f>IF(AND($E$1="一時預かり事業",E184="月額契約"),"",IF(AND($E$1="一時預かり事業",E184="日額契約"),"日",IF(AND($E$1="一時預かり事業",E184="時間契約"),"時間",IF(AND($E$1="認可外保育施設",無償化名簿!L75&gt;=1),"日",IF(AND($E$1="病児保育事業",E184="月額契約"),"",IF(AND($E$1="病児保育事業",E184="日額契約"),"日",IF(AND($E$1="病児保育事業",E184="時間契約"),"時間",IF(AND($E$1="子育て援助活動支援事業",E184="月額契約"),"",IF(AND($E$1="子育て援助活動支援事業",E184="日額契約"),"日",IF(AND($E$1="子育て援助活動支援事業",E184="時間契約"),"時間",""))))))))))</f>
        <v/>
      </c>
      <c r="O184" s="331" t="str">
        <f>IF(無償化名簿!B75=0,"",VLOOKUP(A184,無償化名簿!$A$17:$R$150,15))</f>
        <v/>
      </c>
      <c r="P184" s="334" t="str">
        <f>IF(無償化名簿!B75=0,"",VLOOKUP(A184,無償化名簿!$A$17:$R$150,8))</f>
        <v/>
      </c>
      <c r="Q184" s="337" t="str">
        <f>IF(無償化名簿!B75=0,"",VLOOKUP(A184,無償化名簿!$A$17:$R$150,16))</f>
        <v/>
      </c>
      <c r="R184" s="339" t="str">
        <f>IF(無償化名簿!B75=0,"",VLOOKUP(A184,無償化名簿!$A$17:$R$150,10))</f>
        <v/>
      </c>
      <c r="S184" s="339" t="str">
        <f>IF(無償化名簿!B75=0,"",VLOOKUP(A184,無償化名簿!$A$17:$R$150,11))</f>
        <v/>
      </c>
      <c r="T184" s="308" t="str">
        <f>IF(無償化名簿!C75=0,"",VLOOKUP(A184,無償化名簿!$A$17:$R$150,18))</f>
        <v/>
      </c>
      <c r="U184" s="311" t="str">
        <f t="shared" ref="U184" si="425">IFERROR(IF(B185=0,"",IF((Q184+R184-S184)&lt;=T184,"0",IF((Q184+R184-S184)&gt;T184,((Q184+R184-S184)-T184)))),"")</f>
        <v/>
      </c>
      <c r="V184" s="314" t="str">
        <f>IF(無償化名簿!B75=0,"",IF(D184="第2号",W184,IF(D184="第3号",X184)))</f>
        <v/>
      </c>
      <c r="W184" s="306" t="e">
        <f t="shared" ref="W184" si="426">IF(AND(D184="第2号",Q184+R184-S184&gt;T184),T184,Q184+R184-S184)</f>
        <v>#VALUE!</v>
      </c>
      <c r="X184" s="306" t="e">
        <f t="shared" ref="X184" si="427">IF(AND(D184="第3号",Q184+R184-S184&gt;T184),T184,Q184+R184-S184)</f>
        <v>#VALUE!</v>
      </c>
      <c r="Y184" s="307" t="e">
        <f t="shared" ref="Y184" si="428">IF(AND(Z184=3,AB184="〇"),"第3号",IF(Z184=3,"第2号",IF(Z184=4,"第2号",IF(Z184=5,"第2号",IF(Z184=6,"第2号",IF(Z184&gt;=7,"エラー","第3号"))))))</f>
        <v>#VALUE!</v>
      </c>
      <c r="Z184" s="307" t="e">
        <f t="shared" ref="Z184" si="429">DATEDIF(C184,DATE($AA$6,4,1),"Y")</f>
        <v>#VALUE!</v>
      </c>
      <c r="AA184" s="307" t="str">
        <f t="shared" ref="AA184" si="430">IFERROR(Y184,"第3号")</f>
        <v>第3号</v>
      </c>
      <c r="AB184" s="305" t="str">
        <f>IF(無償化名簿!$B$7=1,"〇",IF(無償化名簿!$B$7=2,"〇",IF(無償化名簿!$B$7=3,"〇","×")))</f>
        <v>×</v>
      </c>
    </row>
    <row r="185" spans="1:28">
      <c r="A185" s="343"/>
      <c r="B185" s="317" t="str">
        <f>IF(無償化名簿!B75=0,"",VLOOKUP(A184,無償化名簿!$A$17:$R$150,2))</f>
        <v/>
      </c>
      <c r="C185" s="346"/>
      <c r="D185" s="343"/>
      <c r="E185" s="349"/>
      <c r="F185" s="352"/>
      <c r="G185" s="354"/>
      <c r="H185" s="357"/>
      <c r="I185" s="323"/>
      <c r="J185" s="360"/>
      <c r="K185" s="320"/>
      <c r="L185" s="323"/>
      <c r="M185" s="326"/>
      <c r="N185" s="329"/>
      <c r="O185" s="332"/>
      <c r="P185" s="335"/>
      <c r="Q185" s="338"/>
      <c r="R185" s="340"/>
      <c r="S185" s="340"/>
      <c r="T185" s="309"/>
      <c r="U185" s="312"/>
      <c r="V185" s="315"/>
      <c r="W185" s="306"/>
      <c r="X185" s="306"/>
      <c r="Y185" s="307"/>
      <c r="Z185" s="307"/>
      <c r="AA185" s="307"/>
      <c r="AB185" s="305"/>
    </row>
    <row r="186" spans="1:28" ht="19.5" thickBot="1">
      <c r="A186" s="344"/>
      <c r="B186" s="318"/>
      <c r="C186" s="347"/>
      <c r="D186" s="344"/>
      <c r="E186" s="350"/>
      <c r="F186" s="162" t="str">
        <f t="shared" ref="F186" si="431">IF(AND(E$1="認可外保育施設",E184="日額契約"),"月額換算額",IF(AND(E$1="認可外保育施設",E184="時間契約"),"月額換算額",""))</f>
        <v/>
      </c>
      <c r="G186" s="355"/>
      <c r="H186" s="358"/>
      <c r="I186" s="324"/>
      <c r="J186" s="361"/>
      <c r="K186" s="321"/>
      <c r="L186" s="324"/>
      <c r="M186" s="327"/>
      <c r="N186" s="330"/>
      <c r="O186" s="333"/>
      <c r="P186" s="336"/>
      <c r="Q186" s="146" t="str">
        <f t="shared" si="367"/>
        <v/>
      </c>
      <c r="R186" s="341"/>
      <c r="S186" s="341"/>
      <c r="T186" s="310"/>
      <c r="U186" s="313"/>
      <c r="V186" s="316"/>
      <c r="W186" s="306"/>
      <c r="X186" s="306"/>
      <c r="Y186" s="307"/>
      <c r="Z186" s="307"/>
      <c r="AA186" s="307"/>
      <c r="AB186" s="305"/>
    </row>
    <row r="187" spans="1:28">
      <c r="A187" s="342">
        <v>60</v>
      </c>
      <c r="B187" s="67" t="str">
        <f>IF(無償化名簿!B76=0, "",VLOOKUP(A187,無償化名簿!$A$17:$R$150,4))</f>
        <v/>
      </c>
      <c r="C187" s="345" t="str">
        <f>IF(無償化名簿!B76=0,"",VLOOKUP(A187,無償化名簿!$A$17:$R$150,3))</f>
        <v/>
      </c>
      <c r="D187" s="342" t="str">
        <f t="shared" ref="D187" si="432">IF(C187="","",AA187)</f>
        <v/>
      </c>
      <c r="E187" s="348" t="str">
        <f>IF(無償化名簿!B76=0,"",VLOOKUP(A187,無償化名簿!$A$17:$R$150,6))</f>
        <v/>
      </c>
      <c r="F187" s="351" t="str">
        <f>IF(無償化名簿!B76=0,"",VLOOKUP(A187,無償化名簿!$A$17:$R$150,7))</f>
        <v/>
      </c>
      <c r="G187" s="353" t="s">
        <v>5</v>
      </c>
      <c r="H187" s="356" t="str">
        <f>IF(無償化名簿!B76=0,"",VLOOKUP(A187,無償化名簿!$A$17:$R$150,13))</f>
        <v/>
      </c>
      <c r="I187" s="322" t="s">
        <v>101</v>
      </c>
      <c r="J187" s="359" t="s">
        <v>63</v>
      </c>
      <c r="K187" s="319" t="str">
        <f>IF(無償化名簿!B76=0,"",VLOOKUP(A187,無償化名簿!$A$17:$R$150,14))</f>
        <v/>
      </c>
      <c r="L187" s="322" t="s">
        <v>101</v>
      </c>
      <c r="M187" s="325" t="str">
        <f>IF(無償化名簿!L76=0,"ー",無償化名簿!L76)</f>
        <v>ー</v>
      </c>
      <c r="N187" s="328" t="str">
        <f>IF(AND($E$1="一時預かり事業",E187="月額契約"),"",IF(AND($E$1="一時預かり事業",E187="日額契約"),"日",IF(AND($E$1="一時預かり事業",E187="時間契約"),"時間",IF(AND($E$1="認可外保育施設",無償化名簿!L76&gt;=1),"日",IF(AND($E$1="病児保育事業",E187="月額契約"),"",IF(AND($E$1="病児保育事業",E187="日額契約"),"日",IF(AND($E$1="病児保育事業",E187="時間契約"),"時間",IF(AND($E$1="子育て援助活動支援事業",E187="月額契約"),"",IF(AND($E$1="子育て援助活動支援事業",E187="日額契約"),"日",IF(AND($E$1="子育て援助活動支援事業",E187="時間契約"),"時間",""))))))))))</f>
        <v/>
      </c>
      <c r="O187" s="331" t="str">
        <f>IF(無償化名簿!B76=0,"",VLOOKUP(A187,無償化名簿!$A$17:$R$150,15))</f>
        <v/>
      </c>
      <c r="P187" s="334" t="str">
        <f>IF(無償化名簿!B76=0,"",VLOOKUP(A187,無償化名簿!$A$17:$R$150,8))</f>
        <v/>
      </c>
      <c r="Q187" s="337" t="str">
        <f>IF(無償化名簿!B76=0,"",VLOOKUP(A187,無償化名簿!$A$17:$R$150,16))</f>
        <v/>
      </c>
      <c r="R187" s="339" t="str">
        <f>IF(無償化名簿!B76=0,"",VLOOKUP(A187,無償化名簿!$A$17:$R$150,10))</f>
        <v/>
      </c>
      <c r="S187" s="339" t="str">
        <f>IF(無償化名簿!B76=0,"",VLOOKUP(A187,無償化名簿!$A$17:$R$150,11))</f>
        <v/>
      </c>
      <c r="T187" s="308" t="str">
        <f>IF(無償化名簿!C76=0,"",VLOOKUP(A187,無償化名簿!$A$17:$R$150,18))</f>
        <v/>
      </c>
      <c r="U187" s="311" t="str">
        <f t="shared" ref="U187" si="433">IFERROR(IF(B188=0,"",IF((Q187+R187-S187)&lt;=T187,"0",IF((Q187+R187-S187)&gt;T187,((Q187+R187-S187)-T187)))),"")</f>
        <v/>
      </c>
      <c r="V187" s="314" t="str">
        <f>IF(無償化名簿!B76=0,"",IF(D187="第2号",W187,IF(D187="第3号",X187)))</f>
        <v/>
      </c>
      <c r="W187" s="306" t="e">
        <f t="shared" ref="W187" si="434">IF(AND(D187="第2号",Q187+R187-S187&gt;T187),T187,Q187+R187-S187)</f>
        <v>#VALUE!</v>
      </c>
      <c r="X187" s="306" t="e">
        <f t="shared" ref="X187" si="435">IF(AND(D187="第3号",Q187+R187-S187&gt;T187),T187,Q187+R187-S187)</f>
        <v>#VALUE!</v>
      </c>
      <c r="Y187" s="307" t="e">
        <f t="shared" ref="Y187" si="436">IF(AND(Z187=3,AB187="〇"),"第3号",IF(Z187=3,"第2号",IF(Z187=4,"第2号",IF(Z187=5,"第2号",IF(Z187=6,"第2号",IF(Z187&gt;=7,"エラー","第3号"))))))</f>
        <v>#VALUE!</v>
      </c>
      <c r="Z187" s="307" t="e">
        <f t="shared" ref="Z187" si="437">DATEDIF(C187,DATE($AA$6,4,1),"Y")</f>
        <v>#VALUE!</v>
      </c>
      <c r="AA187" s="307" t="str">
        <f t="shared" ref="AA187" si="438">IFERROR(Y187,"第3号")</f>
        <v>第3号</v>
      </c>
      <c r="AB187" s="305" t="str">
        <f>IF(無償化名簿!$B$7=1,"〇",IF(無償化名簿!$B$7=2,"〇",IF(無償化名簿!$B$7=3,"〇","×")))</f>
        <v>×</v>
      </c>
    </row>
    <row r="188" spans="1:28">
      <c r="A188" s="343"/>
      <c r="B188" s="317" t="str">
        <f>IF(無償化名簿!B76=0,"",VLOOKUP(A187,無償化名簿!$A$17:$R$150,2))</f>
        <v/>
      </c>
      <c r="C188" s="346"/>
      <c r="D188" s="343"/>
      <c r="E188" s="349"/>
      <c r="F188" s="352"/>
      <c r="G188" s="354"/>
      <c r="H188" s="357"/>
      <c r="I188" s="323"/>
      <c r="J188" s="360"/>
      <c r="K188" s="320"/>
      <c r="L188" s="323"/>
      <c r="M188" s="326"/>
      <c r="N188" s="329"/>
      <c r="O188" s="332"/>
      <c r="P188" s="335"/>
      <c r="Q188" s="338"/>
      <c r="R188" s="340"/>
      <c r="S188" s="340"/>
      <c r="T188" s="309"/>
      <c r="U188" s="312"/>
      <c r="V188" s="315"/>
      <c r="W188" s="306"/>
      <c r="X188" s="306"/>
      <c r="Y188" s="307"/>
      <c r="Z188" s="307"/>
      <c r="AA188" s="307"/>
      <c r="AB188" s="305"/>
    </row>
    <row r="189" spans="1:28" ht="19.5" thickBot="1">
      <c r="A189" s="344"/>
      <c r="B189" s="318"/>
      <c r="C189" s="347"/>
      <c r="D189" s="344"/>
      <c r="E189" s="350"/>
      <c r="F189" s="162" t="str">
        <f t="shared" ref="F189" si="439">IF(AND(E$1="認可外保育施設",E187="日額契約"),"月額換算額",IF(AND(E$1="認可外保育施設",E187="時間契約"),"月額換算額",""))</f>
        <v/>
      </c>
      <c r="G189" s="355"/>
      <c r="H189" s="358"/>
      <c r="I189" s="324"/>
      <c r="J189" s="361"/>
      <c r="K189" s="321"/>
      <c r="L189" s="324"/>
      <c r="M189" s="327"/>
      <c r="N189" s="330"/>
      <c r="O189" s="333"/>
      <c r="P189" s="336"/>
      <c r="Q189" s="146" t="str">
        <f t="shared" si="367"/>
        <v/>
      </c>
      <c r="R189" s="341"/>
      <c r="S189" s="341"/>
      <c r="T189" s="310"/>
      <c r="U189" s="313"/>
      <c r="V189" s="316"/>
      <c r="W189" s="306"/>
      <c r="X189" s="306"/>
      <c r="Y189" s="307"/>
      <c r="Z189" s="307"/>
      <c r="AA189" s="307"/>
      <c r="AB189" s="305"/>
    </row>
    <row r="190" spans="1:28">
      <c r="A190" s="342">
        <v>61</v>
      </c>
      <c r="B190" s="67" t="str">
        <f>IF(無償化名簿!B77=0, "",VLOOKUP(A190,無償化名簿!$A$17:$R$150,4))</f>
        <v/>
      </c>
      <c r="C190" s="345" t="str">
        <f>IF(無償化名簿!B77=0,"",VLOOKUP(A190,無償化名簿!$A$17:$R$150,3))</f>
        <v/>
      </c>
      <c r="D190" s="342" t="str">
        <f t="shared" ref="D190" si="440">IF(C190="","",AA190)</f>
        <v/>
      </c>
      <c r="E190" s="348" t="str">
        <f>IF(無償化名簿!B77=0,"",VLOOKUP(A190,無償化名簿!$A$17:$R$150,6))</f>
        <v/>
      </c>
      <c r="F190" s="351" t="str">
        <f>IF(無償化名簿!B77=0,"",VLOOKUP(A190,無償化名簿!$A$17:$R$150,7))</f>
        <v/>
      </c>
      <c r="G190" s="353" t="s">
        <v>5</v>
      </c>
      <c r="H190" s="356" t="str">
        <f>IF(無償化名簿!B77=0,"",VLOOKUP(A190,無償化名簿!$A$17:$R$150,13))</f>
        <v/>
      </c>
      <c r="I190" s="322" t="s">
        <v>101</v>
      </c>
      <c r="J190" s="359" t="s">
        <v>63</v>
      </c>
      <c r="K190" s="319" t="str">
        <f>IF(無償化名簿!B77=0,"",VLOOKUP(A190,無償化名簿!$A$17:$R$150,14))</f>
        <v/>
      </c>
      <c r="L190" s="322" t="s">
        <v>101</v>
      </c>
      <c r="M190" s="325" t="str">
        <f>IF(無償化名簿!L77=0,"ー",無償化名簿!L77)</f>
        <v>ー</v>
      </c>
      <c r="N190" s="328" t="str">
        <f>IF(AND($E$1="一時預かり事業",E190="月額契約"),"",IF(AND($E$1="一時預かり事業",E190="日額契約"),"日",IF(AND($E$1="一時預かり事業",E190="時間契約"),"時間",IF(AND($E$1="認可外保育施設",無償化名簿!L77&gt;=1),"日",IF(AND($E$1="病児保育事業",E190="月額契約"),"",IF(AND($E$1="病児保育事業",E190="日額契約"),"日",IF(AND($E$1="病児保育事業",E190="時間契約"),"時間",IF(AND($E$1="子育て援助活動支援事業",E190="月額契約"),"",IF(AND($E$1="子育て援助活動支援事業",E190="日額契約"),"日",IF(AND($E$1="子育て援助活動支援事業",E190="時間契約"),"時間",""))))))))))</f>
        <v/>
      </c>
      <c r="O190" s="331" t="str">
        <f>IF(無償化名簿!B77=0,"",VLOOKUP(A190,無償化名簿!$A$17:$R$150,15))</f>
        <v/>
      </c>
      <c r="P190" s="334" t="str">
        <f>IF(無償化名簿!B77=0,"",VLOOKUP(A190,無償化名簿!$A$17:$R$150,8))</f>
        <v/>
      </c>
      <c r="Q190" s="337" t="str">
        <f>IF(無償化名簿!B77=0,"",VLOOKUP(A190,無償化名簿!$A$17:$R$150,16))</f>
        <v/>
      </c>
      <c r="R190" s="339" t="str">
        <f>IF(無償化名簿!B77=0,"",VLOOKUP(A190,無償化名簿!$A$17:$R$150,10))</f>
        <v/>
      </c>
      <c r="S190" s="339" t="str">
        <f>IF(無償化名簿!B77=0,"",VLOOKUP(A190,無償化名簿!$A$17:$R$150,11))</f>
        <v/>
      </c>
      <c r="T190" s="308" t="str">
        <f>IF(無償化名簿!C77=0,"",VLOOKUP(A190,無償化名簿!$A$17:$R$150,18))</f>
        <v/>
      </c>
      <c r="U190" s="311" t="str">
        <f t="shared" ref="U190" si="441">IFERROR(IF(B191=0,"",IF((Q190+R190-S190)&lt;=T190,"0",IF((Q190+R190-S190)&gt;T190,((Q190+R190-S190)-T190)))),"")</f>
        <v/>
      </c>
      <c r="V190" s="314" t="str">
        <f>IF(無償化名簿!B77=0,"",IF(D190="第2号",W190,IF(D190="第3号",X190)))</f>
        <v/>
      </c>
      <c r="W190" s="306" t="e">
        <f t="shared" ref="W190" si="442">IF(AND(D190="第2号",Q190+R190-S190&gt;T190),T190,Q190+R190-S190)</f>
        <v>#VALUE!</v>
      </c>
      <c r="X190" s="306" t="e">
        <f t="shared" ref="X190" si="443">IF(AND(D190="第3号",Q190+R190-S190&gt;T190),T190,Q190+R190-S190)</f>
        <v>#VALUE!</v>
      </c>
      <c r="Y190" s="307" t="e">
        <f t="shared" ref="Y190" si="444">IF(AND(Z190=3,AB190="〇"),"第3号",IF(Z190=3,"第2号",IF(Z190=4,"第2号",IF(Z190=5,"第2号",IF(Z190=6,"第2号",IF(Z190&gt;=7,"エラー","第3号"))))))</f>
        <v>#VALUE!</v>
      </c>
      <c r="Z190" s="307" t="e">
        <f t="shared" ref="Z190" si="445">DATEDIF(C190,DATE($AA$6,4,1),"Y")</f>
        <v>#VALUE!</v>
      </c>
      <c r="AA190" s="307" t="str">
        <f t="shared" ref="AA190" si="446">IFERROR(Y190,"第3号")</f>
        <v>第3号</v>
      </c>
      <c r="AB190" s="305" t="str">
        <f>IF(無償化名簿!$B$7=1,"〇",IF(無償化名簿!$B$7=2,"〇",IF(無償化名簿!$B$7=3,"〇","×")))</f>
        <v>×</v>
      </c>
    </row>
    <row r="191" spans="1:28">
      <c r="A191" s="343"/>
      <c r="B191" s="317" t="str">
        <f>IF(無償化名簿!B77=0,"",VLOOKUP(A190,無償化名簿!$A$17:$R$150,2))</f>
        <v/>
      </c>
      <c r="C191" s="346"/>
      <c r="D191" s="343"/>
      <c r="E191" s="349"/>
      <c r="F191" s="352"/>
      <c r="G191" s="354"/>
      <c r="H191" s="357"/>
      <c r="I191" s="323"/>
      <c r="J191" s="360"/>
      <c r="K191" s="320"/>
      <c r="L191" s="323"/>
      <c r="M191" s="326"/>
      <c r="N191" s="329"/>
      <c r="O191" s="332"/>
      <c r="P191" s="335"/>
      <c r="Q191" s="338"/>
      <c r="R191" s="340"/>
      <c r="S191" s="340"/>
      <c r="T191" s="309"/>
      <c r="U191" s="312"/>
      <c r="V191" s="315"/>
      <c r="W191" s="306"/>
      <c r="X191" s="306"/>
      <c r="Y191" s="307"/>
      <c r="Z191" s="307"/>
      <c r="AA191" s="307"/>
      <c r="AB191" s="305"/>
    </row>
    <row r="192" spans="1:28" ht="19.5" thickBot="1">
      <c r="A192" s="344"/>
      <c r="B192" s="318"/>
      <c r="C192" s="347"/>
      <c r="D192" s="344"/>
      <c r="E192" s="350"/>
      <c r="F192" s="162" t="str">
        <f t="shared" ref="F192" si="447">IF(AND(E$1="認可外保育施設",E190="日額契約"),"月額換算額",IF(AND(E$1="認可外保育施設",E190="時間契約"),"月額換算額",""))</f>
        <v/>
      </c>
      <c r="G192" s="355"/>
      <c r="H192" s="358"/>
      <c r="I192" s="324"/>
      <c r="J192" s="361"/>
      <c r="K192" s="321"/>
      <c r="L192" s="324"/>
      <c r="M192" s="327"/>
      <c r="N192" s="330"/>
      <c r="O192" s="333"/>
      <c r="P192" s="336"/>
      <c r="Q192" s="146" t="str">
        <f t="shared" si="367"/>
        <v/>
      </c>
      <c r="R192" s="341"/>
      <c r="S192" s="341"/>
      <c r="T192" s="310"/>
      <c r="U192" s="313"/>
      <c r="V192" s="316"/>
      <c r="W192" s="306"/>
      <c r="X192" s="306"/>
      <c r="Y192" s="307"/>
      <c r="Z192" s="307"/>
      <c r="AA192" s="307"/>
      <c r="AB192" s="305"/>
    </row>
    <row r="193" spans="1:28">
      <c r="A193" s="342">
        <v>62</v>
      </c>
      <c r="B193" s="67" t="str">
        <f>IF(無償化名簿!B78=0, "",VLOOKUP(A193,無償化名簿!$A$17:$R$150,4))</f>
        <v/>
      </c>
      <c r="C193" s="345" t="str">
        <f>IF(無償化名簿!B78=0,"",VLOOKUP(A193,無償化名簿!$A$17:$R$150,3))</f>
        <v/>
      </c>
      <c r="D193" s="342" t="str">
        <f t="shared" ref="D193" si="448">IF(C193="","",AA193)</f>
        <v/>
      </c>
      <c r="E193" s="348" t="str">
        <f>IF(無償化名簿!B78=0,"",VLOOKUP(A193,無償化名簿!$A$17:$R$150,6))</f>
        <v/>
      </c>
      <c r="F193" s="351" t="str">
        <f>IF(無償化名簿!B78=0,"",VLOOKUP(A193,無償化名簿!$A$17:$R$150,7))</f>
        <v/>
      </c>
      <c r="G193" s="353" t="s">
        <v>5</v>
      </c>
      <c r="H193" s="356" t="str">
        <f>IF(無償化名簿!B78=0,"",VLOOKUP(A193,無償化名簿!$A$17:$R$150,13))</f>
        <v/>
      </c>
      <c r="I193" s="322" t="s">
        <v>101</v>
      </c>
      <c r="J193" s="359" t="s">
        <v>63</v>
      </c>
      <c r="K193" s="319" t="str">
        <f>IF(無償化名簿!B78=0,"",VLOOKUP(A193,無償化名簿!$A$17:$R$150,14))</f>
        <v/>
      </c>
      <c r="L193" s="322" t="s">
        <v>101</v>
      </c>
      <c r="M193" s="325" t="str">
        <f>IF(無償化名簿!L78=0,"ー",無償化名簿!L78)</f>
        <v>ー</v>
      </c>
      <c r="N193" s="328" t="str">
        <f>IF(AND($E$1="一時預かり事業",E193="月額契約"),"",IF(AND($E$1="一時預かり事業",E193="日額契約"),"日",IF(AND($E$1="一時預かり事業",E193="時間契約"),"時間",IF(AND($E$1="認可外保育施設",無償化名簿!L78&gt;=1),"日",IF(AND($E$1="病児保育事業",E193="月額契約"),"",IF(AND($E$1="病児保育事業",E193="日額契約"),"日",IF(AND($E$1="病児保育事業",E193="時間契約"),"時間",IF(AND($E$1="子育て援助活動支援事業",E193="月額契約"),"",IF(AND($E$1="子育て援助活動支援事業",E193="日額契約"),"日",IF(AND($E$1="子育て援助活動支援事業",E193="時間契約"),"時間",""))))))))))</f>
        <v/>
      </c>
      <c r="O193" s="331" t="str">
        <f>IF(無償化名簿!B78=0,"",VLOOKUP(A193,無償化名簿!$A$17:$R$150,15))</f>
        <v/>
      </c>
      <c r="P193" s="334" t="str">
        <f>IF(無償化名簿!B78=0,"",VLOOKUP(A193,無償化名簿!$A$17:$R$150,8))</f>
        <v/>
      </c>
      <c r="Q193" s="337" t="str">
        <f>IF(無償化名簿!B78=0,"",VLOOKUP(A193,無償化名簿!$A$17:$R$150,16))</f>
        <v/>
      </c>
      <c r="R193" s="339" t="str">
        <f>IF(無償化名簿!B78=0,"",VLOOKUP(A193,無償化名簿!$A$17:$R$150,10))</f>
        <v/>
      </c>
      <c r="S193" s="339" t="str">
        <f>IF(無償化名簿!B78=0,"",VLOOKUP(A193,無償化名簿!$A$17:$R$150,11))</f>
        <v/>
      </c>
      <c r="T193" s="308" t="str">
        <f>IF(無償化名簿!C78=0,"",VLOOKUP(A193,無償化名簿!$A$17:$R$150,18))</f>
        <v/>
      </c>
      <c r="U193" s="311" t="str">
        <f t="shared" ref="U193" si="449">IFERROR(IF(B194=0,"",IF((Q193+R193-S193)&lt;=T193,"0",IF((Q193+R193-S193)&gt;T193,((Q193+R193-S193)-T193)))),"")</f>
        <v/>
      </c>
      <c r="V193" s="314" t="str">
        <f>IF(無償化名簿!B78=0,"",IF(D193="第2号",W193,IF(D193="第3号",X193)))</f>
        <v/>
      </c>
      <c r="W193" s="306" t="e">
        <f t="shared" ref="W193" si="450">IF(AND(D193="第2号",Q193+R193-S193&gt;T193),T193,Q193+R193-S193)</f>
        <v>#VALUE!</v>
      </c>
      <c r="X193" s="306" t="e">
        <f t="shared" ref="X193" si="451">IF(AND(D193="第3号",Q193+R193-S193&gt;T193),T193,Q193+R193-S193)</f>
        <v>#VALUE!</v>
      </c>
      <c r="Y193" s="307" t="e">
        <f t="shared" ref="Y193" si="452">IF(AND(Z193=3,AB193="〇"),"第3号",IF(Z193=3,"第2号",IF(Z193=4,"第2号",IF(Z193=5,"第2号",IF(Z193=6,"第2号",IF(Z193&gt;=7,"エラー","第3号"))))))</f>
        <v>#VALUE!</v>
      </c>
      <c r="Z193" s="307" t="e">
        <f t="shared" ref="Z193" si="453">DATEDIF(C193,DATE($AA$6,4,1),"Y")</f>
        <v>#VALUE!</v>
      </c>
      <c r="AA193" s="307" t="str">
        <f t="shared" ref="AA193" si="454">IFERROR(Y193,"第3号")</f>
        <v>第3号</v>
      </c>
      <c r="AB193" s="305" t="str">
        <f>IF(無償化名簿!$B$7=1,"〇",IF(無償化名簿!$B$7=2,"〇",IF(無償化名簿!$B$7=3,"〇","×")))</f>
        <v>×</v>
      </c>
    </row>
    <row r="194" spans="1:28">
      <c r="A194" s="343"/>
      <c r="B194" s="317" t="str">
        <f>IF(無償化名簿!B78=0,"",VLOOKUP(A193,無償化名簿!$A$17:$R$150,2))</f>
        <v/>
      </c>
      <c r="C194" s="346"/>
      <c r="D194" s="343"/>
      <c r="E194" s="349"/>
      <c r="F194" s="352"/>
      <c r="G194" s="354"/>
      <c r="H194" s="357"/>
      <c r="I194" s="323"/>
      <c r="J194" s="360"/>
      <c r="K194" s="320"/>
      <c r="L194" s="323"/>
      <c r="M194" s="326"/>
      <c r="N194" s="329"/>
      <c r="O194" s="332"/>
      <c r="P194" s="335"/>
      <c r="Q194" s="338"/>
      <c r="R194" s="340"/>
      <c r="S194" s="340"/>
      <c r="T194" s="309"/>
      <c r="U194" s="312"/>
      <c r="V194" s="315"/>
      <c r="W194" s="306"/>
      <c r="X194" s="306"/>
      <c r="Y194" s="307"/>
      <c r="Z194" s="307"/>
      <c r="AA194" s="307"/>
      <c r="AB194" s="305"/>
    </row>
    <row r="195" spans="1:28" ht="19.5" thickBot="1">
      <c r="A195" s="344"/>
      <c r="B195" s="318"/>
      <c r="C195" s="347"/>
      <c r="D195" s="344"/>
      <c r="E195" s="350"/>
      <c r="F195" s="162" t="str">
        <f t="shared" ref="F195" si="455">IF(AND(E$1="認可外保育施設",E193="日額契約"),"月額換算額",IF(AND(E$1="認可外保育施設",E193="時間契約"),"月額換算額",""))</f>
        <v/>
      </c>
      <c r="G195" s="355"/>
      <c r="H195" s="358"/>
      <c r="I195" s="324"/>
      <c r="J195" s="361"/>
      <c r="K195" s="321"/>
      <c r="L195" s="324"/>
      <c r="M195" s="327"/>
      <c r="N195" s="330"/>
      <c r="O195" s="333"/>
      <c r="P195" s="336"/>
      <c r="Q195" s="146" t="str">
        <f t="shared" si="367"/>
        <v/>
      </c>
      <c r="R195" s="341"/>
      <c r="S195" s="341"/>
      <c r="T195" s="310"/>
      <c r="U195" s="313"/>
      <c r="V195" s="316"/>
      <c r="W195" s="306"/>
      <c r="X195" s="306"/>
      <c r="Y195" s="307"/>
      <c r="Z195" s="307"/>
      <c r="AA195" s="307"/>
      <c r="AB195" s="305"/>
    </row>
    <row r="196" spans="1:28">
      <c r="A196" s="342">
        <v>63</v>
      </c>
      <c r="B196" s="67" t="str">
        <f>IF(無償化名簿!B79=0, "",VLOOKUP(A196,無償化名簿!$A$17:$R$1501,4))</f>
        <v/>
      </c>
      <c r="C196" s="345" t="str">
        <f>IF(無償化名簿!B79=0,"",VLOOKUP(A196,無償化名簿!$A$17:$R$150,3))</f>
        <v/>
      </c>
      <c r="D196" s="342" t="str">
        <f t="shared" ref="D196" si="456">IF(C196="","",AA196)</f>
        <v/>
      </c>
      <c r="E196" s="348" t="str">
        <f>IF(無償化名簿!B79=0,"",VLOOKUP(A196,無償化名簿!$A$17:$R$150,6))</f>
        <v/>
      </c>
      <c r="F196" s="351" t="str">
        <f>IF(無償化名簿!B79=0,"",VLOOKUP(A196,無償化名簿!$A$17:$R$150,7))</f>
        <v/>
      </c>
      <c r="G196" s="353" t="s">
        <v>5</v>
      </c>
      <c r="H196" s="356" t="str">
        <f>IF(無償化名簿!B79=0,"",VLOOKUP(A196,無償化名簿!$A$17:$R$150,13))</f>
        <v/>
      </c>
      <c r="I196" s="322" t="s">
        <v>101</v>
      </c>
      <c r="J196" s="359" t="s">
        <v>63</v>
      </c>
      <c r="K196" s="319" t="str">
        <f>IF(無償化名簿!B79=0,"",VLOOKUP(A196,無償化名簿!$A$17:$R$150,14))</f>
        <v/>
      </c>
      <c r="L196" s="322" t="s">
        <v>101</v>
      </c>
      <c r="M196" s="325" t="str">
        <f>IF(無償化名簿!L79=0,"ー",無償化名簿!L79)</f>
        <v>ー</v>
      </c>
      <c r="N196" s="328" t="str">
        <f>IF(AND($E$1="一時預かり事業",E196="月額契約"),"",IF(AND($E$1="一時預かり事業",E196="日額契約"),"日",IF(AND($E$1="一時預かり事業",E196="時間契約"),"時間",IF(AND($E$1="認可外保育施設",無償化名簿!L79&gt;=1),"日",IF(AND($E$1="病児保育事業",E196="月額契約"),"",IF(AND($E$1="病児保育事業",E196="日額契約"),"日",IF(AND($E$1="病児保育事業",E196="時間契約"),"時間",IF(AND($E$1="子育て援助活動支援事業",E196="月額契約"),"",IF(AND($E$1="子育て援助活動支援事業",E196="日額契約"),"日",IF(AND($E$1="子育て援助活動支援事業",E196="時間契約"),"時間",""))))))))))</f>
        <v/>
      </c>
      <c r="O196" s="331" t="str">
        <f>IF(無償化名簿!B79=0,"",VLOOKUP(A196,無償化名簿!$A$17:$R$150,15))</f>
        <v/>
      </c>
      <c r="P196" s="334" t="str">
        <f>IF(無償化名簿!B79=0,"",VLOOKUP(A196,無償化名簿!$A$17:$R$150,8))</f>
        <v/>
      </c>
      <c r="Q196" s="337" t="str">
        <f>IF(無償化名簿!B79=0,"",VLOOKUP(A196,無償化名簿!$A$17:$R$150,16))</f>
        <v/>
      </c>
      <c r="R196" s="339" t="str">
        <f>IF(無償化名簿!B79=0,"",VLOOKUP(A196,無償化名簿!$A$17:$R$150,10))</f>
        <v/>
      </c>
      <c r="S196" s="339" t="str">
        <f>IF(無償化名簿!B79=0,"",VLOOKUP(A196,無償化名簿!$A$17:$R$150,11))</f>
        <v/>
      </c>
      <c r="T196" s="308" t="str">
        <f>IF(無償化名簿!C79=0,"",VLOOKUP(A196,無償化名簿!$A$17:$R$150,18))</f>
        <v/>
      </c>
      <c r="U196" s="311" t="str">
        <f t="shared" ref="U196" si="457">IFERROR(IF(B197=0,"",IF((Q196+R196-S196)&lt;=T196,"0",IF((Q196+R196-S196)&gt;T196,((Q196+R196-S196)-T196)))),"")</f>
        <v/>
      </c>
      <c r="V196" s="314" t="str">
        <f>IF(無償化名簿!B79=0,"",IF(D196="第2号",W196,IF(D196="第3号",X196)))</f>
        <v/>
      </c>
      <c r="W196" s="306" t="e">
        <f t="shared" ref="W196" si="458">IF(AND(D196="第2号",Q196+R196-S196&gt;T196),T196,Q196+R196-S196)</f>
        <v>#VALUE!</v>
      </c>
      <c r="X196" s="306" t="e">
        <f t="shared" ref="X196" si="459">IF(AND(D196="第3号",Q196+R196-S196&gt;T196),T196,Q196+R196-S196)</f>
        <v>#VALUE!</v>
      </c>
      <c r="Y196" s="307" t="e">
        <f t="shared" ref="Y196" si="460">IF(AND(Z196=3,AB196="〇"),"第3号",IF(Z196=3,"第2号",IF(Z196=4,"第2号",IF(Z196=5,"第2号",IF(Z196=6,"第2号",IF(Z196&gt;=7,"エラー","第3号"))))))</f>
        <v>#VALUE!</v>
      </c>
      <c r="Z196" s="307" t="e">
        <f t="shared" ref="Z196" si="461">DATEDIF(C196,DATE($AA$6,4,1),"Y")</f>
        <v>#VALUE!</v>
      </c>
      <c r="AA196" s="307" t="str">
        <f t="shared" ref="AA196" si="462">IFERROR(Y196,"第3号")</f>
        <v>第3号</v>
      </c>
      <c r="AB196" s="305" t="str">
        <f>IF(無償化名簿!$B$7=1,"〇",IF(無償化名簿!$B$7=2,"〇",IF(無償化名簿!$B$7=3,"〇","×")))</f>
        <v>×</v>
      </c>
    </row>
    <row r="197" spans="1:28">
      <c r="A197" s="343"/>
      <c r="B197" s="317" t="str">
        <f>IF(無償化名簿!B79=0,"",VLOOKUP(A196,無償化名簿!$A$17:$R$150,2))</f>
        <v/>
      </c>
      <c r="C197" s="346"/>
      <c r="D197" s="343"/>
      <c r="E197" s="349"/>
      <c r="F197" s="352"/>
      <c r="G197" s="354"/>
      <c r="H197" s="357"/>
      <c r="I197" s="323"/>
      <c r="J197" s="360"/>
      <c r="K197" s="320"/>
      <c r="L197" s="323"/>
      <c r="M197" s="326"/>
      <c r="N197" s="329"/>
      <c r="O197" s="332"/>
      <c r="P197" s="335"/>
      <c r="Q197" s="338"/>
      <c r="R197" s="340"/>
      <c r="S197" s="340"/>
      <c r="T197" s="309"/>
      <c r="U197" s="312"/>
      <c r="V197" s="315"/>
      <c r="W197" s="306"/>
      <c r="X197" s="306"/>
      <c r="Y197" s="307"/>
      <c r="Z197" s="307"/>
      <c r="AA197" s="307"/>
      <c r="AB197" s="305"/>
    </row>
    <row r="198" spans="1:28" ht="19.5" thickBot="1">
      <c r="A198" s="344"/>
      <c r="B198" s="318"/>
      <c r="C198" s="347"/>
      <c r="D198" s="344"/>
      <c r="E198" s="350"/>
      <c r="F198" s="162" t="str">
        <f t="shared" ref="F198" si="463">IF(AND(E$1="認可外保育施設",E196="日額契約"),"月額換算額",IF(AND(E$1="認可外保育施設",E196="時間契約"),"月額換算額",""))</f>
        <v/>
      </c>
      <c r="G198" s="355"/>
      <c r="H198" s="358"/>
      <c r="I198" s="324"/>
      <c r="J198" s="361"/>
      <c r="K198" s="321"/>
      <c r="L198" s="324"/>
      <c r="M198" s="327"/>
      <c r="N198" s="330"/>
      <c r="O198" s="333"/>
      <c r="P198" s="336"/>
      <c r="Q198" s="146" t="str">
        <f t="shared" si="367"/>
        <v/>
      </c>
      <c r="R198" s="341"/>
      <c r="S198" s="341"/>
      <c r="T198" s="310"/>
      <c r="U198" s="313"/>
      <c r="V198" s="316"/>
      <c r="W198" s="306"/>
      <c r="X198" s="306"/>
      <c r="Y198" s="307"/>
      <c r="Z198" s="307"/>
      <c r="AA198" s="307"/>
      <c r="AB198" s="305"/>
    </row>
    <row r="199" spans="1:28">
      <c r="A199" s="342">
        <v>64</v>
      </c>
      <c r="B199" s="67" t="str">
        <f>IF(無償化名簿!B80=0, "",VLOOKUP(A199,無償化名簿!$A$17:$R$150,4))</f>
        <v/>
      </c>
      <c r="C199" s="345" t="str">
        <f>IF(無償化名簿!B80=0,"",VLOOKUP(A199,無償化名簿!$A$17:$R$150,3))</f>
        <v/>
      </c>
      <c r="D199" s="342" t="str">
        <f t="shared" ref="D199" si="464">IF(C199="","",AA199)</f>
        <v/>
      </c>
      <c r="E199" s="348" t="str">
        <f>IF(無償化名簿!B80=0,"",VLOOKUP(A199,無償化名簿!$A$17:$R$150,6))</f>
        <v/>
      </c>
      <c r="F199" s="351" t="str">
        <f>IF(無償化名簿!B80=0,"",VLOOKUP(A199,無償化名簿!$A$17:$R$150,7))</f>
        <v/>
      </c>
      <c r="G199" s="353" t="s">
        <v>5</v>
      </c>
      <c r="H199" s="356" t="str">
        <f>IF(無償化名簿!B80=0,"",VLOOKUP(A199,無償化名簿!$A$17:$R$150,13))</f>
        <v/>
      </c>
      <c r="I199" s="322" t="s">
        <v>101</v>
      </c>
      <c r="J199" s="359" t="s">
        <v>63</v>
      </c>
      <c r="K199" s="319" t="str">
        <f>IF(無償化名簿!B80=0,"",VLOOKUP(A199,無償化名簿!$A$17:$R$150,14))</f>
        <v/>
      </c>
      <c r="L199" s="322" t="s">
        <v>101</v>
      </c>
      <c r="M199" s="325" t="str">
        <f>IF(無償化名簿!L80=0,"ー",無償化名簿!L80)</f>
        <v>ー</v>
      </c>
      <c r="N199" s="328" t="str">
        <f>IF(AND($E$1="一時預かり事業",E199="月額契約"),"",IF(AND($E$1="一時預かり事業",E199="日額契約"),"日",IF(AND($E$1="一時預かり事業",E199="時間契約"),"時間",IF(AND($E$1="認可外保育施設",無償化名簿!L80&gt;=1),"日",IF(AND($E$1="病児保育事業",E199="月額契約"),"",IF(AND($E$1="病児保育事業",E199="日額契約"),"日",IF(AND($E$1="病児保育事業",E199="時間契約"),"時間",IF(AND($E$1="子育て援助活動支援事業",E199="月額契約"),"",IF(AND($E$1="子育て援助活動支援事業",E199="日額契約"),"日",IF(AND($E$1="子育て援助活動支援事業",E199="時間契約"),"時間",""))))))))))</f>
        <v/>
      </c>
      <c r="O199" s="331" t="str">
        <f>IF(無償化名簿!B80=0,"",VLOOKUP(A199,無償化名簿!$A$17:$R$150,15))</f>
        <v/>
      </c>
      <c r="P199" s="334" t="str">
        <f>IF(無償化名簿!B80=0,"",VLOOKUP(A199,無償化名簿!$A$17:$R$150,8))</f>
        <v/>
      </c>
      <c r="Q199" s="337" t="str">
        <f>IF(無償化名簿!B80=0,"",VLOOKUP(A199,無償化名簿!$A$17:$R$150,16))</f>
        <v/>
      </c>
      <c r="R199" s="339" t="str">
        <f>IF(無償化名簿!B80=0,"",VLOOKUP(A199,無償化名簿!$A$17:$R$150,10))</f>
        <v/>
      </c>
      <c r="S199" s="339" t="str">
        <f>IF(無償化名簿!B80=0,"",VLOOKUP(A199,無償化名簿!$A$17:$R$150,11))</f>
        <v/>
      </c>
      <c r="T199" s="308" t="str">
        <f>IF(無償化名簿!C80=0,"",VLOOKUP(A199,無償化名簿!$A$17:$R$150,18))</f>
        <v/>
      </c>
      <c r="U199" s="311" t="str">
        <f t="shared" ref="U199" si="465">IFERROR(IF(B200=0,"",IF((Q199+R199-S199)&lt;=T199,"0",IF((Q199+R199-S199)&gt;T199,((Q199+R199-S199)-T199)))),"")</f>
        <v/>
      </c>
      <c r="V199" s="314" t="str">
        <f>IF(無償化名簿!B80=0,"",IF(D199="第2号",W199,IF(D199="第3号",X199)))</f>
        <v/>
      </c>
      <c r="W199" s="306" t="e">
        <f t="shared" ref="W199" si="466">IF(AND(D199="第2号",Q199+R199-S199&gt;T199),T199,Q199+R199-S199)</f>
        <v>#VALUE!</v>
      </c>
      <c r="X199" s="306" t="e">
        <f t="shared" ref="X199" si="467">IF(AND(D199="第3号",Q199+R199-S199&gt;T199),T199,Q199+R199-S199)</f>
        <v>#VALUE!</v>
      </c>
      <c r="Y199" s="307" t="e">
        <f t="shared" ref="Y199" si="468">IF(AND(Z199=3,AB199="〇"),"第3号",IF(Z199=3,"第2号",IF(Z199=4,"第2号",IF(Z199=5,"第2号",IF(Z199=6,"第2号",IF(Z199&gt;=7,"エラー","第3号"))))))</f>
        <v>#VALUE!</v>
      </c>
      <c r="Z199" s="307" t="e">
        <f t="shared" ref="Z199" si="469">DATEDIF(C199,DATE($AA$6,4,1),"Y")</f>
        <v>#VALUE!</v>
      </c>
      <c r="AA199" s="307" t="str">
        <f t="shared" ref="AA199" si="470">IFERROR(Y199,"第3号")</f>
        <v>第3号</v>
      </c>
      <c r="AB199" s="305" t="str">
        <f>IF(無償化名簿!$B$7=1,"〇",IF(無償化名簿!$B$7=2,"〇",IF(無償化名簿!$B$7=3,"〇","×")))</f>
        <v>×</v>
      </c>
    </row>
    <row r="200" spans="1:28">
      <c r="A200" s="343"/>
      <c r="B200" s="317" t="str">
        <f>IF(無償化名簿!B80=0,"",VLOOKUP(A199,無償化名簿!$A$17:$R$150,2))</f>
        <v/>
      </c>
      <c r="C200" s="346"/>
      <c r="D200" s="343"/>
      <c r="E200" s="349"/>
      <c r="F200" s="352"/>
      <c r="G200" s="354"/>
      <c r="H200" s="357"/>
      <c r="I200" s="323"/>
      <c r="J200" s="360"/>
      <c r="K200" s="320"/>
      <c r="L200" s="323"/>
      <c r="M200" s="326"/>
      <c r="N200" s="329"/>
      <c r="O200" s="332"/>
      <c r="P200" s="335"/>
      <c r="Q200" s="338"/>
      <c r="R200" s="340"/>
      <c r="S200" s="340"/>
      <c r="T200" s="309"/>
      <c r="U200" s="312"/>
      <c r="V200" s="315"/>
      <c r="W200" s="306"/>
      <c r="X200" s="306"/>
      <c r="Y200" s="307"/>
      <c r="Z200" s="307"/>
      <c r="AA200" s="307"/>
      <c r="AB200" s="305"/>
    </row>
    <row r="201" spans="1:28" ht="19.5" thickBot="1">
      <c r="A201" s="344"/>
      <c r="B201" s="318"/>
      <c r="C201" s="347"/>
      <c r="D201" s="344"/>
      <c r="E201" s="350"/>
      <c r="F201" s="162" t="str">
        <f t="shared" ref="F201" si="471">IF(AND(E$1="認可外保育施設",E199="日額契約"),"月額換算額",IF(AND(E$1="認可外保育施設",E199="時間契約"),"月額換算額",""))</f>
        <v/>
      </c>
      <c r="G201" s="355"/>
      <c r="H201" s="358"/>
      <c r="I201" s="324"/>
      <c r="J201" s="361"/>
      <c r="K201" s="321"/>
      <c r="L201" s="324"/>
      <c r="M201" s="327"/>
      <c r="N201" s="330"/>
      <c r="O201" s="333"/>
      <c r="P201" s="336"/>
      <c r="Q201" s="146" t="str">
        <f t="shared" si="367"/>
        <v/>
      </c>
      <c r="R201" s="341"/>
      <c r="S201" s="341"/>
      <c r="T201" s="310"/>
      <c r="U201" s="313"/>
      <c r="V201" s="316"/>
      <c r="W201" s="306"/>
      <c r="X201" s="306"/>
      <c r="Y201" s="307"/>
      <c r="Z201" s="307"/>
      <c r="AA201" s="307"/>
      <c r="AB201" s="305"/>
    </row>
    <row r="202" spans="1:28">
      <c r="A202" s="342">
        <v>65</v>
      </c>
      <c r="B202" s="67" t="str">
        <f>IF(無償化名簿!B81=0, "",VLOOKUP(A202,無償化名簿!$A$17:$R$150,4))</f>
        <v/>
      </c>
      <c r="C202" s="345" t="str">
        <f>IF(無償化名簿!B81=0,"",VLOOKUP(A202,無償化名簿!$A$17:$R$150,3))</f>
        <v/>
      </c>
      <c r="D202" s="342" t="str">
        <f t="shared" ref="D202" si="472">IF(C202="","",AA202)</f>
        <v/>
      </c>
      <c r="E202" s="348" t="str">
        <f>IF(無償化名簿!B81=0,"",VLOOKUP(A202,無償化名簿!$A$17:$R$150,6))</f>
        <v/>
      </c>
      <c r="F202" s="351" t="str">
        <f>IF(無償化名簿!B81=0,"",VLOOKUP(A202,無償化名簿!$A$17:$R$150,7))</f>
        <v/>
      </c>
      <c r="G202" s="353" t="s">
        <v>5</v>
      </c>
      <c r="H202" s="356" t="str">
        <f>IF(無償化名簿!B81=0,"",VLOOKUP(A202,無償化名簿!$A$17:$R$150,13))</f>
        <v/>
      </c>
      <c r="I202" s="322" t="s">
        <v>101</v>
      </c>
      <c r="J202" s="359" t="s">
        <v>63</v>
      </c>
      <c r="K202" s="319" t="str">
        <f>IF(無償化名簿!B81=0,"",VLOOKUP(A202,無償化名簿!$A$17:$R$150,14))</f>
        <v/>
      </c>
      <c r="L202" s="322" t="s">
        <v>101</v>
      </c>
      <c r="M202" s="325" t="str">
        <f>IF(無償化名簿!L81=0,"ー",無償化名簿!L81)</f>
        <v>ー</v>
      </c>
      <c r="N202" s="328" t="str">
        <f>IF(AND($E$1="一時預かり事業",E202="月額契約"),"",IF(AND($E$1="一時預かり事業",E202="日額契約"),"日",IF(AND($E$1="一時預かり事業",E202="時間契約"),"時間",IF(AND($E$1="認可外保育施設",無償化名簿!L81&gt;=1),"日",IF(AND($E$1="病児保育事業",E202="月額契約"),"",IF(AND($E$1="病児保育事業",E202="日額契約"),"日",IF(AND($E$1="病児保育事業",E202="時間契約"),"時間",IF(AND($E$1="子育て援助活動支援事業",E202="月額契約"),"",IF(AND($E$1="子育て援助活動支援事業",E202="日額契約"),"日",IF(AND($E$1="子育て援助活動支援事業",E202="時間契約"),"時間",""))))))))))</f>
        <v/>
      </c>
      <c r="O202" s="331" t="str">
        <f>IF(無償化名簿!B81=0,"",VLOOKUP(A202,無償化名簿!$A$17:$R$150,15))</f>
        <v/>
      </c>
      <c r="P202" s="334" t="str">
        <f>IF(無償化名簿!B81=0,"",VLOOKUP(A202,無償化名簿!$A$17:$R$150,8))</f>
        <v/>
      </c>
      <c r="Q202" s="337" t="str">
        <f>IF(無償化名簿!B81=0,"",VLOOKUP(A202,無償化名簿!$A$17:$R$150,16))</f>
        <v/>
      </c>
      <c r="R202" s="339" t="str">
        <f>IF(無償化名簿!B81=0,"",VLOOKUP(A202,無償化名簿!$A$17:$R$150,10))</f>
        <v/>
      </c>
      <c r="S202" s="339" t="str">
        <f>IF(無償化名簿!B81=0,"",VLOOKUP(A202,無償化名簿!$A$17:$R$150,11))</f>
        <v/>
      </c>
      <c r="T202" s="308" t="str">
        <f>IF(無償化名簿!C81=0,"",VLOOKUP(A202,無償化名簿!$A$17:$R$150,18))</f>
        <v/>
      </c>
      <c r="U202" s="311" t="str">
        <f t="shared" ref="U202" si="473">IFERROR(IF(B203=0,"",IF((Q202+R202-S202)&lt;=T202,"0",IF((Q202+R202-S202)&gt;T202,((Q202+R202-S202)-T202)))),"")</f>
        <v/>
      </c>
      <c r="V202" s="314" t="str">
        <f>IF(無償化名簿!B81=0,"",IF(D202="第2号",W202,IF(D202="第3号",X202)))</f>
        <v/>
      </c>
      <c r="W202" s="306" t="e">
        <f t="shared" ref="W202" si="474">IF(AND(D202="第2号",Q202+R202-S202&gt;T202),T202,Q202+R202-S202)</f>
        <v>#VALUE!</v>
      </c>
      <c r="X202" s="306" t="e">
        <f t="shared" ref="X202" si="475">IF(AND(D202="第3号",Q202+R202-S202&gt;T202),T202,Q202+R202-S202)</f>
        <v>#VALUE!</v>
      </c>
      <c r="Y202" s="307" t="e">
        <f t="shared" ref="Y202" si="476">IF(AND(Z202=3,AB202="〇"),"第3号",IF(Z202=3,"第2号",IF(Z202=4,"第2号",IF(Z202=5,"第2号",IF(Z202=6,"第2号",IF(Z202&gt;=7,"エラー","第3号"))))))</f>
        <v>#VALUE!</v>
      </c>
      <c r="Z202" s="307" t="e">
        <f t="shared" ref="Z202" si="477">DATEDIF(C202,DATE($AA$6,4,1),"Y")</f>
        <v>#VALUE!</v>
      </c>
      <c r="AA202" s="307" t="str">
        <f t="shared" ref="AA202" si="478">IFERROR(Y202,"第3号")</f>
        <v>第3号</v>
      </c>
      <c r="AB202" s="305" t="str">
        <f>IF(無償化名簿!$B$7=1,"〇",IF(無償化名簿!$B$7=2,"〇",IF(無償化名簿!$B$7=3,"〇","×")))</f>
        <v>×</v>
      </c>
    </row>
    <row r="203" spans="1:28">
      <c r="A203" s="343"/>
      <c r="B203" s="317" t="str">
        <f>IF(無償化名簿!B81=0,"",VLOOKUP(A202,無償化名簿!$A$17:$R$150,2))</f>
        <v/>
      </c>
      <c r="C203" s="346"/>
      <c r="D203" s="343"/>
      <c r="E203" s="349"/>
      <c r="F203" s="352"/>
      <c r="G203" s="354"/>
      <c r="H203" s="357"/>
      <c r="I203" s="323"/>
      <c r="J203" s="360"/>
      <c r="K203" s="320"/>
      <c r="L203" s="323"/>
      <c r="M203" s="326"/>
      <c r="N203" s="329"/>
      <c r="O203" s="332"/>
      <c r="P203" s="335"/>
      <c r="Q203" s="338"/>
      <c r="R203" s="340"/>
      <c r="S203" s="340"/>
      <c r="T203" s="309"/>
      <c r="U203" s="312"/>
      <c r="V203" s="315"/>
      <c r="W203" s="306"/>
      <c r="X203" s="306"/>
      <c r="Y203" s="307"/>
      <c r="Z203" s="307"/>
      <c r="AA203" s="307"/>
      <c r="AB203" s="305"/>
    </row>
    <row r="204" spans="1:28" ht="19.5" thickBot="1">
      <c r="A204" s="344"/>
      <c r="B204" s="318"/>
      <c r="C204" s="347"/>
      <c r="D204" s="344"/>
      <c r="E204" s="350"/>
      <c r="F204" s="162" t="str">
        <f t="shared" ref="F204" si="479">IF(AND(E$1="認可外保育施設",E202="日額契約"),"月額換算額",IF(AND(E$1="認可外保育施設",E202="時間契約"),"月額換算額",""))</f>
        <v/>
      </c>
      <c r="G204" s="355"/>
      <c r="H204" s="358"/>
      <c r="I204" s="324"/>
      <c r="J204" s="361"/>
      <c r="K204" s="321"/>
      <c r="L204" s="324"/>
      <c r="M204" s="327"/>
      <c r="N204" s="330"/>
      <c r="O204" s="333"/>
      <c r="P204" s="336"/>
      <c r="Q204" s="146" t="str">
        <f t="shared" si="367"/>
        <v/>
      </c>
      <c r="R204" s="341"/>
      <c r="S204" s="341"/>
      <c r="T204" s="310"/>
      <c r="U204" s="313"/>
      <c r="V204" s="316"/>
      <c r="W204" s="306"/>
      <c r="X204" s="306"/>
      <c r="Y204" s="307"/>
      <c r="Z204" s="307"/>
      <c r="AA204" s="307"/>
      <c r="AB204" s="305"/>
    </row>
    <row r="205" spans="1:28">
      <c r="A205" s="342">
        <v>66</v>
      </c>
      <c r="B205" s="67" t="str">
        <f>IF(無償化名簿!B82=0, "",VLOOKUP(A205,無償化名簿!$A$17:$R$150,4))</f>
        <v/>
      </c>
      <c r="C205" s="345" t="str">
        <f>IF(無償化名簿!B82=0,"",VLOOKUP(A205,無償化名簿!$A$17:$R$150,3))</f>
        <v/>
      </c>
      <c r="D205" s="342" t="str">
        <f t="shared" ref="D205" si="480">IF(C205="","",AA205)</f>
        <v/>
      </c>
      <c r="E205" s="348" t="str">
        <f>IF(無償化名簿!B82=0,"",VLOOKUP(A205,無償化名簿!$A$17:$R$150,6))</f>
        <v/>
      </c>
      <c r="F205" s="351" t="str">
        <f>IF(無償化名簿!B82=0,"",VLOOKUP(A205,無償化名簿!$A$17:$R$150,7))</f>
        <v/>
      </c>
      <c r="G205" s="353" t="s">
        <v>5</v>
      </c>
      <c r="H205" s="356" t="str">
        <f>IF(無償化名簿!B82=0,"",VLOOKUP(A205,無償化名簿!$A$17:$R$150,13))</f>
        <v/>
      </c>
      <c r="I205" s="322" t="s">
        <v>101</v>
      </c>
      <c r="J205" s="359" t="s">
        <v>63</v>
      </c>
      <c r="K205" s="319" t="str">
        <f>IF(無償化名簿!B82=0,"",VLOOKUP(A205,無償化名簿!$A$17:$R$150,14))</f>
        <v/>
      </c>
      <c r="L205" s="322" t="s">
        <v>101</v>
      </c>
      <c r="M205" s="325" t="str">
        <f>IF(無償化名簿!L82=0,"ー",無償化名簿!L82)</f>
        <v>ー</v>
      </c>
      <c r="N205" s="328" t="str">
        <f>IF(AND($E$1="一時預かり事業",E205="月額契約"),"",IF(AND($E$1="一時預かり事業",E205="日額契約"),"日",IF(AND($E$1="一時預かり事業",E205="時間契約"),"時間",IF(AND($E$1="認可外保育施設",無償化名簿!L82&gt;=1),"日",IF(AND($E$1="病児保育事業",E205="月額契約"),"",IF(AND($E$1="病児保育事業",E205="日額契約"),"日",IF(AND($E$1="病児保育事業",E205="時間契約"),"時間",IF(AND($E$1="子育て援助活動支援事業",E205="月額契約"),"",IF(AND($E$1="子育て援助活動支援事業",E205="日額契約"),"日",IF(AND($E$1="子育て援助活動支援事業",E205="時間契約"),"時間",""))))))))))</f>
        <v/>
      </c>
      <c r="O205" s="331" t="str">
        <f>IF(無償化名簿!B82=0,"",VLOOKUP(A205,無償化名簿!$A$17:$R$150,15))</f>
        <v/>
      </c>
      <c r="P205" s="334" t="str">
        <f>IF(無償化名簿!B82=0,"",VLOOKUP(A205,無償化名簿!$A$17:$R$150,8))</f>
        <v/>
      </c>
      <c r="Q205" s="337" t="str">
        <f>IF(無償化名簿!B82=0,"",VLOOKUP(A205,無償化名簿!$A$17:$R$150,16))</f>
        <v/>
      </c>
      <c r="R205" s="339" t="str">
        <f>IF(無償化名簿!B82=0,"",VLOOKUP(A205,無償化名簿!$A$17:$R$150,10))</f>
        <v/>
      </c>
      <c r="S205" s="339" t="str">
        <f>IF(無償化名簿!B82=0,"",VLOOKUP(A205,無償化名簿!$A$17:$R$150,11))</f>
        <v/>
      </c>
      <c r="T205" s="308" t="str">
        <f>IF(無償化名簿!C82=0,"",VLOOKUP(A205,無償化名簿!$A$17:$R$150,18))</f>
        <v/>
      </c>
      <c r="U205" s="311" t="str">
        <f t="shared" ref="U205" si="481">IFERROR(IF(B206=0,"",IF((Q205+R205-S205)&lt;=T205,"0",IF((Q205+R205-S205)&gt;T205,((Q205+R205-S205)-T205)))),"")</f>
        <v/>
      </c>
      <c r="V205" s="314" t="str">
        <f>IF(無償化名簿!B82=0,"",IF(D205="第2号",W205,IF(D205="第3号",X205)))</f>
        <v/>
      </c>
      <c r="W205" s="306" t="e">
        <f t="shared" ref="W205" si="482">IF(AND(D205="第2号",Q205+R205-S205&gt;T205),T205,Q205+R205-S205)</f>
        <v>#VALUE!</v>
      </c>
      <c r="X205" s="306" t="e">
        <f t="shared" ref="X205" si="483">IF(AND(D205="第3号",Q205+R205-S205&gt;T205),T205,Q205+R205-S205)</f>
        <v>#VALUE!</v>
      </c>
      <c r="Y205" s="307" t="e">
        <f t="shared" ref="Y205" si="484">IF(AND(Z205=3,AB205="〇"),"第3号",IF(Z205=3,"第2号",IF(Z205=4,"第2号",IF(Z205=5,"第2号",IF(Z205=6,"第2号",IF(Z205&gt;=7,"エラー","第3号"))))))</f>
        <v>#VALUE!</v>
      </c>
      <c r="Z205" s="307" t="e">
        <f t="shared" ref="Z205" si="485">DATEDIF(C205,DATE($AA$6,4,1),"Y")</f>
        <v>#VALUE!</v>
      </c>
      <c r="AA205" s="307" t="str">
        <f t="shared" ref="AA205" si="486">IFERROR(Y205,"第3号")</f>
        <v>第3号</v>
      </c>
      <c r="AB205" s="305" t="str">
        <f>IF(無償化名簿!$B$7=1,"〇",IF(無償化名簿!$B$7=2,"〇",IF(無償化名簿!$B$7=3,"〇","×")))</f>
        <v>×</v>
      </c>
    </row>
    <row r="206" spans="1:28">
      <c r="A206" s="343"/>
      <c r="B206" s="317" t="str">
        <f>IF(無償化名簿!B82=0,"",VLOOKUP(A205,無償化名簿!$A$17:$R$150,2))</f>
        <v/>
      </c>
      <c r="C206" s="346"/>
      <c r="D206" s="343"/>
      <c r="E206" s="349"/>
      <c r="F206" s="352"/>
      <c r="G206" s="354"/>
      <c r="H206" s="357"/>
      <c r="I206" s="323"/>
      <c r="J206" s="360"/>
      <c r="K206" s="320"/>
      <c r="L206" s="323"/>
      <c r="M206" s="326"/>
      <c r="N206" s="329"/>
      <c r="O206" s="332"/>
      <c r="P206" s="335"/>
      <c r="Q206" s="338"/>
      <c r="R206" s="340"/>
      <c r="S206" s="340"/>
      <c r="T206" s="309"/>
      <c r="U206" s="312"/>
      <c r="V206" s="315"/>
      <c r="W206" s="306"/>
      <c r="X206" s="306"/>
      <c r="Y206" s="307"/>
      <c r="Z206" s="307"/>
      <c r="AA206" s="307"/>
      <c r="AB206" s="305"/>
    </row>
    <row r="207" spans="1:28" ht="19.5" thickBot="1">
      <c r="A207" s="344"/>
      <c r="B207" s="318"/>
      <c r="C207" s="347"/>
      <c r="D207" s="344"/>
      <c r="E207" s="350"/>
      <c r="F207" s="162" t="str">
        <f t="shared" ref="F207" si="487">IF(AND(E$1="認可外保育施設",E205="日額契約"),"月額換算額",IF(AND(E$1="認可外保育施設",E205="時間契約"),"月額換算額",""))</f>
        <v/>
      </c>
      <c r="G207" s="355"/>
      <c r="H207" s="358"/>
      <c r="I207" s="324"/>
      <c r="J207" s="361"/>
      <c r="K207" s="321"/>
      <c r="L207" s="324"/>
      <c r="M207" s="327"/>
      <c r="N207" s="330"/>
      <c r="O207" s="333"/>
      <c r="P207" s="336"/>
      <c r="Q207" s="146" t="str">
        <f t="shared" si="367"/>
        <v/>
      </c>
      <c r="R207" s="341"/>
      <c r="S207" s="341"/>
      <c r="T207" s="310"/>
      <c r="U207" s="313"/>
      <c r="V207" s="316"/>
      <c r="W207" s="306"/>
      <c r="X207" s="306"/>
      <c r="Y207" s="307"/>
      <c r="Z207" s="307"/>
      <c r="AA207" s="307"/>
      <c r="AB207" s="305"/>
    </row>
    <row r="208" spans="1:28">
      <c r="A208" s="342">
        <v>67</v>
      </c>
      <c r="B208" s="67" t="str">
        <f>IF(無償化名簿!B83=0, "",VLOOKUP(A208,無償化名簿!$A$17:$R$150,4))</f>
        <v/>
      </c>
      <c r="C208" s="345" t="str">
        <f>IF(無償化名簿!B83=0,"",VLOOKUP(A208,無償化名簿!$A$17:$R$150,3))</f>
        <v/>
      </c>
      <c r="D208" s="342" t="str">
        <f t="shared" ref="D208" si="488">IF(C208="","",AA208)</f>
        <v/>
      </c>
      <c r="E208" s="348" t="str">
        <f>IF(無償化名簿!B83=0,"",VLOOKUP(A208,無償化名簿!$A$17:$R$150,6))</f>
        <v/>
      </c>
      <c r="F208" s="351" t="str">
        <f>IF(無償化名簿!B83=0,"",VLOOKUP(A208,無償化名簿!$A$17:$R$150,7))</f>
        <v/>
      </c>
      <c r="G208" s="353" t="s">
        <v>5</v>
      </c>
      <c r="H208" s="356" t="str">
        <f>IF(無償化名簿!B83=0,"",VLOOKUP(A208,無償化名簿!$A$17:$R$150,13))</f>
        <v/>
      </c>
      <c r="I208" s="322" t="s">
        <v>101</v>
      </c>
      <c r="J208" s="359" t="s">
        <v>63</v>
      </c>
      <c r="K208" s="319" t="str">
        <f>IF(無償化名簿!B83=0,"",VLOOKUP(A208,無償化名簿!$A$17:$R$150,14))</f>
        <v/>
      </c>
      <c r="L208" s="322" t="s">
        <v>101</v>
      </c>
      <c r="M208" s="325" t="str">
        <f>IF(無償化名簿!L83=0,"ー",無償化名簿!L83)</f>
        <v>ー</v>
      </c>
      <c r="N208" s="328" t="str">
        <f>IF(AND($E$1="一時預かり事業",E208="月額契約"),"",IF(AND($E$1="一時預かり事業",E208="日額契約"),"日",IF(AND($E$1="一時預かり事業",E208="時間契約"),"時間",IF(AND($E$1="認可外保育施設",無償化名簿!L83&gt;=1),"日",IF(AND($E$1="病児保育事業",E208="月額契約"),"",IF(AND($E$1="病児保育事業",E208="日額契約"),"日",IF(AND($E$1="病児保育事業",E208="時間契約"),"時間",IF(AND($E$1="子育て援助活動支援事業",E208="月額契約"),"",IF(AND($E$1="子育て援助活動支援事業",E208="日額契約"),"日",IF(AND($E$1="子育て援助活動支援事業",E208="時間契約"),"時間",""))))))))))</f>
        <v/>
      </c>
      <c r="O208" s="331" t="str">
        <f>IF(無償化名簿!B83=0,"",VLOOKUP(A208,無償化名簿!$A$17:$R$150,15))</f>
        <v/>
      </c>
      <c r="P208" s="334" t="str">
        <f>IF(無償化名簿!B83=0,"",VLOOKUP(A208,無償化名簿!$A$17:$R$150,8))</f>
        <v/>
      </c>
      <c r="Q208" s="337" t="str">
        <f>IF(無償化名簿!B83=0,"",VLOOKUP(A208,無償化名簿!$A$17:$R$150,16))</f>
        <v/>
      </c>
      <c r="R208" s="339" t="str">
        <f>IF(無償化名簿!B83=0,"",VLOOKUP(A208,無償化名簿!$A$17:$R$150,10))</f>
        <v/>
      </c>
      <c r="S208" s="339" t="str">
        <f>IF(無償化名簿!B83=0,"",VLOOKUP(A208,無償化名簿!$A$17:$R$150,11))</f>
        <v/>
      </c>
      <c r="T208" s="308" t="str">
        <f>IF(無償化名簿!C83=0,"",VLOOKUP(A208,無償化名簿!$A$17:$R$150,18))</f>
        <v/>
      </c>
      <c r="U208" s="311" t="str">
        <f t="shared" ref="U208" si="489">IFERROR(IF(B209=0,"",IF((Q208+R208-S208)&lt;=T208,"0",IF((Q208+R208-S208)&gt;T208,((Q208+R208-S208)-T208)))),"")</f>
        <v/>
      </c>
      <c r="V208" s="314" t="str">
        <f>IF(無償化名簿!B83=0,"",IF(D208="第2号",W208,IF(D208="第3号",X208)))</f>
        <v/>
      </c>
      <c r="W208" s="306" t="e">
        <f t="shared" ref="W208" si="490">IF(AND(D208="第2号",Q208+R208-S208&gt;T208),T208,Q208+R208-S208)</f>
        <v>#VALUE!</v>
      </c>
      <c r="X208" s="306" t="e">
        <f t="shared" ref="X208" si="491">IF(AND(D208="第3号",Q208+R208-S208&gt;T208),T208,Q208+R208-S208)</f>
        <v>#VALUE!</v>
      </c>
      <c r="Y208" s="307" t="e">
        <f t="shared" ref="Y208" si="492">IF(AND(Z208=3,AB208="〇"),"第3号",IF(Z208=3,"第2号",IF(Z208=4,"第2号",IF(Z208=5,"第2号",IF(Z208=6,"第2号",IF(Z208&gt;=7,"エラー","第3号"))))))</f>
        <v>#VALUE!</v>
      </c>
      <c r="Z208" s="307" t="e">
        <f t="shared" ref="Z208" si="493">DATEDIF(C208,DATE($AA$6,4,1),"Y")</f>
        <v>#VALUE!</v>
      </c>
      <c r="AA208" s="307" t="str">
        <f t="shared" ref="AA208" si="494">IFERROR(Y208,"第3号")</f>
        <v>第3号</v>
      </c>
      <c r="AB208" s="305" t="str">
        <f>IF(無償化名簿!$B$7=1,"〇",IF(無償化名簿!$B$7=2,"〇",IF(無償化名簿!$B$7=3,"〇","×")))</f>
        <v>×</v>
      </c>
    </row>
    <row r="209" spans="1:28">
      <c r="A209" s="343"/>
      <c r="B209" s="317" t="str">
        <f>IF(無償化名簿!B83=0,"",VLOOKUP(A208,無償化名簿!$A$17:$R$150,2))</f>
        <v/>
      </c>
      <c r="C209" s="346"/>
      <c r="D209" s="343"/>
      <c r="E209" s="349"/>
      <c r="F209" s="352"/>
      <c r="G209" s="354"/>
      <c r="H209" s="357"/>
      <c r="I209" s="323"/>
      <c r="J209" s="360"/>
      <c r="K209" s="320"/>
      <c r="L209" s="323"/>
      <c r="M209" s="326"/>
      <c r="N209" s="329"/>
      <c r="O209" s="332"/>
      <c r="P209" s="335"/>
      <c r="Q209" s="338"/>
      <c r="R209" s="340"/>
      <c r="S209" s="340"/>
      <c r="T209" s="309"/>
      <c r="U209" s="312"/>
      <c r="V209" s="315"/>
      <c r="W209" s="306"/>
      <c r="X209" s="306"/>
      <c r="Y209" s="307"/>
      <c r="Z209" s="307"/>
      <c r="AA209" s="307"/>
      <c r="AB209" s="305"/>
    </row>
    <row r="210" spans="1:28" ht="19.5" thickBot="1">
      <c r="A210" s="344"/>
      <c r="B210" s="318"/>
      <c r="C210" s="347"/>
      <c r="D210" s="344"/>
      <c r="E210" s="350"/>
      <c r="F210" s="162" t="str">
        <f t="shared" ref="F210" si="495">IF(AND(E$1="認可外保育施設",E208="日額契約"),"月額換算額",IF(AND(E$1="認可外保育施設",E208="時間契約"),"月額換算額",""))</f>
        <v/>
      </c>
      <c r="G210" s="355"/>
      <c r="H210" s="358"/>
      <c r="I210" s="324"/>
      <c r="J210" s="361"/>
      <c r="K210" s="321"/>
      <c r="L210" s="324"/>
      <c r="M210" s="327"/>
      <c r="N210" s="330"/>
      <c r="O210" s="333"/>
      <c r="P210" s="336"/>
      <c r="Q210" s="146" t="str">
        <f t="shared" si="367"/>
        <v/>
      </c>
      <c r="R210" s="341"/>
      <c r="S210" s="341"/>
      <c r="T210" s="310"/>
      <c r="U210" s="313"/>
      <c r="V210" s="316"/>
      <c r="W210" s="306"/>
      <c r="X210" s="306"/>
      <c r="Y210" s="307"/>
      <c r="Z210" s="307"/>
      <c r="AA210" s="307"/>
      <c r="AB210" s="305"/>
    </row>
    <row r="211" spans="1:28">
      <c r="A211" s="342">
        <v>68</v>
      </c>
      <c r="B211" s="67" t="str">
        <f>IF(無償化名簿!B84=0, "",VLOOKUP(A211,無償化名簿!$A$17:$R$150,4))</f>
        <v/>
      </c>
      <c r="C211" s="345" t="str">
        <f>IF(無償化名簿!B84=0,"",VLOOKUP(A211,無償化名簿!$A$17:$R$150,3))</f>
        <v/>
      </c>
      <c r="D211" s="342" t="str">
        <f t="shared" ref="D211" si="496">IF(C211="","",AA211)</f>
        <v/>
      </c>
      <c r="E211" s="348" t="str">
        <f>IF(無償化名簿!B84=0,"",VLOOKUP(A211,無償化名簿!$A$17:$R$150,6))</f>
        <v/>
      </c>
      <c r="F211" s="351" t="str">
        <f>IF(無償化名簿!B84=0,"",VLOOKUP(A211,無償化名簿!$A$17:$R$150,7))</f>
        <v/>
      </c>
      <c r="G211" s="353" t="s">
        <v>5</v>
      </c>
      <c r="H211" s="356" t="str">
        <f>IF(無償化名簿!B84=0,"",VLOOKUP(A211,無償化名簿!$A$17:$R$150,13))</f>
        <v/>
      </c>
      <c r="I211" s="322" t="s">
        <v>101</v>
      </c>
      <c r="J211" s="359" t="s">
        <v>63</v>
      </c>
      <c r="K211" s="319" t="str">
        <f>IF(無償化名簿!B84=0,"",VLOOKUP(A211,無償化名簿!$A$17:$R$150,14))</f>
        <v/>
      </c>
      <c r="L211" s="322" t="s">
        <v>101</v>
      </c>
      <c r="M211" s="325" t="str">
        <f>IF(無償化名簿!L84=0,"ー",無償化名簿!L84)</f>
        <v>ー</v>
      </c>
      <c r="N211" s="328" t="str">
        <f>IF(AND($E$1="一時預かり事業",E211="月額契約"),"",IF(AND($E$1="一時預かり事業",E211="日額契約"),"日",IF(AND($E$1="一時預かり事業",E211="時間契約"),"時間",IF(AND($E$1="認可外保育施設",無償化名簿!L84&gt;=1),"日",IF(AND($E$1="病児保育事業",E211="月額契約"),"",IF(AND($E$1="病児保育事業",E211="日額契約"),"日",IF(AND($E$1="病児保育事業",E211="時間契約"),"時間",IF(AND($E$1="子育て援助活動支援事業",E211="月額契約"),"",IF(AND($E$1="子育て援助活動支援事業",E211="日額契約"),"日",IF(AND($E$1="子育て援助活動支援事業",E211="時間契約"),"時間",""))))))))))</f>
        <v/>
      </c>
      <c r="O211" s="331" t="str">
        <f>IF(無償化名簿!B84=0,"",VLOOKUP(A211,無償化名簿!$A$17:$R$150,15))</f>
        <v/>
      </c>
      <c r="P211" s="334" t="str">
        <f>IF(無償化名簿!B84=0,"",VLOOKUP(A211,無償化名簿!$A$17:$R$150,8))</f>
        <v/>
      </c>
      <c r="Q211" s="337" t="str">
        <f>IF(無償化名簿!B84=0,"",VLOOKUP(A211,無償化名簿!$A$17:$R$150,16))</f>
        <v/>
      </c>
      <c r="R211" s="339" t="str">
        <f>IF(無償化名簿!B84=0,"",VLOOKUP(A211,無償化名簿!$A$17:$R$150,10))</f>
        <v/>
      </c>
      <c r="S211" s="339" t="str">
        <f>IF(無償化名簿!B84=0,"",VLOOKUP(A211,無償化名簿!$A$17:$R$150,11))</f>
        <v/>
      </c>
      <c r="T211" s="308" t="str">
        <f>IF(無償化名簿!C84=0,"",VLOOKUP(A211,無償化名簿!$A$17:$R$150,18))</f>
        <v/>
      </c>
      <c r="U211" s="311" t="str">
        <f t="shared" ref="U211" si="497">IFERROR(IF(B212=0,"",IF((Q211+R211-S211)&lt;=T211,"0",IF((Q211+R211-S211)&gt;T211,((Q211+R211-S211)-T211)))),"")</f>
        <v/>
      </c>
      <c r="V211" s="314" t="str">
        <f>IF(無償化名簿!B84=0,"",IF(D211="第2号",W211,IF(D211="第3号",X211)))</f>
        <v/>
      </c>
      <c r="W211" s="306" t="e">
        <f t="shared" ref="W211" si="498">IF(AND(D211="第2号",Q211+R211-S211&gt;T211),T211,Q211+R211-S211)</f>
        <v>#VALUE!</v>
      </c>
      <c r="X211" s="306" t="e">
        <f t="shared" ref="X211" si="499">IF(AND(D211="第3号",Q211+R211-S211&gt;T211),T211,Q211+R211-S211)</f>
        <v>#VALUE!</v>
      </c>
      <c r="Y211" s="307" t="e">
        <f t="shared" ref="Y211" si="500">IF(AND(Z211=3,AB211="〇"),"第3号",IF(Z211=3,"第2号",IF(Z211=4,"第2号",IF(Z211=5,"第2号",IF(Z211=6,"第2号",IF(Z211&gt;=7,"エラー","第3号"))))))</f>
        <v>#VALUE!</v>
      </c>
      <c r="Z211" s="307" t="e">
        <f t="shared" ref="Z211" si="501">DATEDIF(C211,DATE($AA$6,4,1),"Y")</f>
        <v>#VALUE!</v>
      </c>
      <c r="AA211" s="307" t="str">
        <f t="shared" ref="AA211" si="502">IFERROR(Y211,"第3号")</f>
        <v>第3号</v>
      </c>
      <c r="AB211" s="305" t="str">
        <f>IF(無償化名簿!$B$7=1,"〇",IF(無償化名簿!$B$7=2,"〇",IF(無償化名簿!$B$7=3,"〇","×")))</f>
        <v>×</v>
      </c>
    </row>
    <row r="212" spans="1:28">
      <c r="A212" s="343"/>
      <c r="B212" s="317" t="str">
        <f>IF(無償化名簿!B84=0,"",VLOOKUP(A211,無償化名簿!$A$17:$R$150,2))</f>
        <v/>
      </c>
      <c r="C212" s="346"/>
      <c r="D212" s="343"/>
      <c r="E212" s="349"/>
      <c r="F212" s="352"/>
      <c r="G212" s="354"/>
      <c r="H212" s="357"/>
      <c r="I212" s="323"/>
      <c r="J212" s="360"/>
      <c r="K212" s="320"/>
      <c r="L212" s="323"/>
      <c r="M212" s="326"/>
      <c r="N212" s="329"/>
      <c r="O212" s="332"/>
      <c r="P212" s="335"/>
      <c r="Q212" s="338"/>
      <c r="R212" s="340"/>
      <c r="S212" s="340"/>
      <c r="T212" s="309"/>
      <c r="U212" s="312"/>
      <c r="V212" s="315"/>
      <c r="W212" s="306"/>
      <c r="X212" s="306"/>
      <c r="Y212" s="307"/>
      <c r="Z212" s="307"/>
      <c r="AA212" s="307"/>
      <c r="AB212" s="305"/>
    </row>
    <row r="213" spans="1:28" ht="19.5" thickBot="1">
      <c r="A213" s="344"/>
      <c r="B213" s="318"/>
      <c r="C213" s="347"/>
      <c r="D213" s="344"/>
      <c r="E213" s="350"/>
      <c r="F213" s="162" t="str">
        <f t="shared" ref="F213" si="503">IF(AND(E$1="認可外保育施設",E211="日額契約"),"月額換算額",IF(AND(E$1="認可外保育施設",E211="時間契約"),"月額換算額",""))</f>
        <v/>
      </c>
      <c r="G213" s="355"/>
      <c r="H213" s="358"/>
      <c r="I213" s="324"/>
      <c r="J213" s="361"/>
      <c r="K213" s="321"/>
      <c r="L213" s="324"/>
      <c r="M213" s="327"/>
      <c r="N213" s="330"/>
      <c r="O213" s="333"/>
      <c r="P213" s="336"/>
      <c r="Q213" s="146" t="str">
        <f t="shared" si="367"/>
        <v/>
      </c>
      <c r="R213" s="341"/>
      <c r="S213" s="341"/>
      <c r="T213" s="310"/>
      <c r="U213" s="313"/>
      <c r="V213" s="316"/>
      <c r="W213" s="306"/>
      <c r="X213" s="306"/>
      <c r="Y213" s="307"/>
      <c r="Z213" s="307"/>
      <c r="AA213" s="307"/>
      <c r="AB213" s="305"/>
    </row>
    <row r="214" spans="1:28">
      <c r="A214" s="342">
        <v>69</v>
      </c>
      <c r="B214" s="67" t="str">
        <f>IF(無償化名簿!B85=0, "",VLOOKUP(A214,無償化名簿!$A$17:$R$150,4))</f>
        <v/>
      </c>
      <c r="C214" s="345" t="str">
        <f>IF(無償化名簿!B85=0,"",VLOOKUP(A214,無償化名簿!$A$17:$R$150,3))</f>
        <v/>
      </c>
      <c r="D214" s="342" t="str">
        <f t="shared" ref="D214" si="504">IF(C214="","",AA214)</f>
        <v/>
      </c>
      <c r="E214" s="348" t="str">
        <f>IF(無償化名簿!B85=0,"",VLOOKUP(A214,無償化名簿!$A$17:$R$150,6))</f>
        <v/>
      </c>
      <c r="F214" s="351" t="str">
        <f>IF(無償化名簿!B85=0,"",VLOOKUP(A214,無償化名簿!$A$17:$R$150,7))</f>
        <v/>
      </c>
      <c r="G214" s="353" t="s">
        <v>5</v>
      </c>
      <c r="H214" s="356" t="str">
        <f>IF(無償化名簿!B85=0,"",VLOOKUP(A214,無償化名簿!$A$17:$R$150,13))</f>
        <v/>
      </c>
      <c r="I214" s="322" t="s">
        <v>101</v>
      </c>
      <c r="J214" s="359" t="s">
        <v>63</v>
      </c>
      <c r="K214" s="319" t="str">
        <f>IF(無償化名簿!B85=0,"",VLOOKUP(A214,無償化名簿!$A$17:$R$150,14))</f>
        <v/>
      </c>
      <c r="L214" s="322" t="s">
        <v>101</v>
      </c>
      <c r="M214" s="325" t="str">
        <f>IF(無償化名簿!L85=0,"ー",無償化名簿!L85)</f>
        <v>ー</v>
      </c>
      <c r="N214" s="328" t="str">
        <f>IF(AND($E$1="一時預かり事業",E214="月額契約"),"",IF(AND($E$1="一時預かり事業",E214="日額契約"),"日",IF(AND($E$1="一時預かり事業",E214="時間契約"),"時間",IF(AND($E$1="認可外保育施設",無償化名簿!L85&gt;=1),"日",IF(AND($E$1="病児保育事業",E214="月額契約"),"",IF(AND($E$1="病児保育事業",E214="日額契約"),"日",IF(AND($E$1="病児保育事業",E214="時間契約"),"時間",IF(AND($E$1="子育て援助活動支援事業",E214="月額契約"),"",IF(AND($E$1="子育て援助活動支援事業",E214="日額契約"),"日",IF(AND($E$1="子育て援助活動支援事業",E214="時間契約"),"時間",""))))))))))</f>
        <v/>
      </c>
      <c r="O214" s="331" t="str">
        <f>IF(無償化名簿!B85=0,"",VLOOKUP(A214,無償化名簿!$A$17:$R$150,15))</f>
        <v/>
      </c>
      <c r="P214" s="334" t="str">
        <f>IF(無償化名簿!B85=0,"",VLOOKUP(A214,無償化名簿!$A$17:$R$150,8))</f>
        <v/>
      </c>
      <c r="Q214" s="337" t="str">
        <f>IF(無償化名簿!B85=0,"",VLOOKUP(A214,無償化名簿!$A$17:$R$150,16))</f>
        <v/>
      </c>
      <c r="R214" s="339" t="str">
        <f>IF(無償化名簿!B85=0,"",VLOOKUP(A214,無償化名簿!$A$17:$R$150,10))</f>
        <v/>
      </c>
      <c r="S214" s="339" t="str">
        <f>IF(無償化名簿!B85=0,"",VLOOKUP(A214,無償化名簿!$A$17:$R$150,11))</f>
        <v/>
      </c>
      <c r="T214" s="308" t="str">
        <f>IF(無償化名簿!C85=0,"",VLOOKUP(A214,無償化名簿!$A$17:$R$150,18))</f>
        <v/>
      </c>
      <c r="U214" s="311" t="str">
        <f t="shared" ref="U214" si="505">IFERROR(IF(B215=0,"",IF((Q214+R214-S214)&lt;=T214,"0",IF((Q214+R214-S214)&gt;T214,((Q214+R214-S214)-T214)))),"")</f>
        <v/>
      </c>
      <c r="V214" s="314" t="str">
        <f>IF(無償化名簿!B85=0,"",IF(D214="第2号",W214,IF(D214="第3号",X214)))</f>
        <v/>
      </c>
      <c r="W214" s="306" t="e">
        <f t="shared" ref="W214" si="506">IF(AND(D214="第2号",Q214+R214-S214&gt;T214),T214,Q214+R214-S214)</f>
        <v>#VALUE!</v>
      </c>
      <c r="X214" s="306" t="e">
        <f t="shared" ref="X214" si="507">IF(AND(D214="第3号",Q214+R214-S214&gt;T214),T214,Q214+R214-S214)</f>
        <v>#VALUE!</v>
      </c>
      <c r="Y214" s="307" t="e">
        <f t="shared" ref="Y214" si="508">IF(AND(Z214=3,AB214="〇"),"第3号",IF(Z214=3,"第2号",IF(Z214=4,"第2号",IF(Z214=5,"第2号",IF(Z214=6,"第2号",IF(Z214&gt;=7,"エラー","第3号"))))))</f>
        <v>#VALUE!</v>
      </c>
      <c r="Z214" s="307" t="e">
        <f t="shared" ref="Z214" si="509">DATEDIF(C214,DATE($AA$6,4,1),"Y")</f>
        <v>#VALUE!</v>
      </c>
      <c r="AA214" s="307" t="str">
        <f t="shared" ref="AA214" si="510">IFERROR(Y214,"第3号")</f>
        <v>第3号</v>
      </c>
      <c r="AB214" s="305" t="str">
        <f>IF(無償化名簿!$B$7=1,"〇",IF(無償化名簿!$B$7=2,"〇",IF(無償化名簿!$B$7=3,"〇","×")))</f>
        <v>×</v>
      </c>
    </row>
    <row r="215" spans="1:28">
      <c r="A215" s="343"/>
      <c r="B215" s="317" t="str">
        <f>IF(無償化名簿!B85=0,"",VLOOKUP(A214,無償化名簿!$A$17:$R$150,2))</f>
        <v/>
      </c>
      <c r="C215" s="346"/>
      <c r="D215" s="343"/>
      <c r="E215" s="349"/>
      <c r="F215" s="352"/>
      <c r="G215" s="354"/>
      <c r="H215" s="357"/>
      <c r="I215" s="323"/>
      <c r="J215" s="360"/>
      <c r="K215" s="320"/>
      <c r="L215" s="323"/>
      <c r="M215" s="326"/>
      <c r="N215" s="329"/>
      <c r="O215" s="332"/>
      <c r="P215" s="335"/>
      <c r="Q215" s="338"/>
      <c r="R215" s="340"/>
      <c r="S215" s="340"/>
      <c r="T215" s="309"/>
      <c r="U215" s="312"/>
      <c r="V215" s="315"/>
      <c r="W215" s="306"/>
      <c r="X215" s="306"/>
      <c r="Y215" s="307"/>
      <c r="Z215" s="307"/>
      <c r="AA215" s="307"/>
      <c r="AB215" s="305"/>
    </row>
    <row r="216" spans="1:28" ht="19.5" thickBot="1">
      <c r="A216" s="344"/>
      <c r="B216" s="318"/>
      <c r="C216" s="347"/>
      <c r="D216" s="344"/>
      <c r="E216" s="350"/>
      <c r="F216" s="162" t="str">
        <f t="shared" ref="F216" si="511">IF(AND(E$1="認可外保育施設",E214="日額契約"),"月額換算額",IF(AND(E$1="認可外保育施設",E214="時間契約"),"月額換算額",""))</f>
        <v/>
      </c>
      <c r="G216" s="355"/>
      <c r="H216" s="358"/>
      <c r="I216" s="324"/>
      <c r="J216" s="361"/>
      <c r="K216" s="321"/>
      <c r="L216" s="324"/>
      <c r="M216" s="327"/>
      <c r="N216" s="330"/>
      <c r="O216" s="333"/>
      <c r="P216" s="336"/>
      <c r="Q216" s="146" t="str">
        <f t="shared" si="367"/>
        <v/>
      </c>
      <c r="R216" s="341"/>
      <c r="S216" s="341"/>
      <c r="T216" s="310"/>
      <c r="U216" s="313"/>
      <c r="V216" s="316"/>
      <c r="W216" s="306"/>
      <c r="X216" s="306"/>
      <c r="Y216" s="307"/>
      <c r="Z216" s="307"/>
      <c r="AA216" s="307"/>
      <c r="AB216" s="305"/>
    </row>
    <row r="217" spans="1:28">
      <c r="A217" s="342">
        <v>70</v>
      </c>
      <c r="B217" s="67" t="str">
        <f>IF(無償化名簿!B86=0, "",VLOOKUP(A217,無償化名簿!$A$17:$R$150,4))</f>
        <v/>
      </c>
      <c r="C217" s="345" t="str">
        <f>IF(無償化名簿!B86=0,"",VLOOKUP(A217,無償化名簿!$A$17:$R$150,3))</f>
        <v/>
      </c>
      <c r="D217" s="342" t="str">
        <f t="shared" ref="D217" si="512">IF(C217="","",AA217)</f>
        <v/>
      </c>
      <c r="E217" s="348" t="str">
        <f>IF(無償化名簿!B86=0,"",VLOOKUP(A217,無償化名簿!$A$17:$R$150,6))</f>
        <v/>
      </c>
      <c r="F217" s="351" t="str">
        <f>IF(無償化名簿!B86=0,"",VLOOKUP(A217,無償化名簿!$A$17:$R$150,7))</f>
        <v/>
      </c>
      <c r="G217" s="353" t="s">
        <v>5</v>
      </c>
      <c r="H217" s="356" t="str">
        <f>IF(無償化名簿!B86=0,"",VLOOKUP(A217,無償化名簿!$A$17:$R$150,13))</f>
        <v/>
      </c>
      <c r="I217" s="322" t="s">
        <v>101</v>
      </c>
      <c r="J217" s="359" t="s">
        <v>63</v>
      </c>
      <c r="K217" s="319" t="str">
        <f>IF(無償化名簿!B86=0,"",VLOOKUP(A217,無償化名簿!$A$17:$R$150,14))</f>
        <v/>
      </c>
      <c r="L217" s="322" t="s">
        <v>101</v>
      </c>
      <c r="M217" s="325" t="str">
        <f>IF(無償化名簿!L86=0,"ー",無償化名簿!L86)</f>
        <v>ー</v>
      </c>
      <c r="N217" s="328" t="str">
        <f>IF(AND($E$1="一時預かり事業",E217="月額契約"),"",IF(AND($E$1="一時預かり事業",E217="日額契約"),"日",IF(AND($E$1="一時預かり事業",E217="時間契約"),"時間",IF(AND($E$1="認可外保育施設",無償化名簿!L86&gt;=1),"日",IF(AND($E$1="病児保育事業",E217="月額契約"),"",IF(AND($E$1="病児保育事業",E217="日額契約"),"日",IF(AND($E$1="病児保育事業",E217="時間契約"),"時間",IF(AND($E$1="子育て援助活動支援事業",E217="月額契約"),"",IF(AND($E$1="子育て援助活動支援事業",E217="日額契約"),"日",IF(AND($E$1="子育て援助活動支援事業",E217="時間契約"),"時間",""))))))))))</f>
        <v/>
      </c>
      <c r="O217" s="331" t="str">
        <f>IF(無償化名簿!B86=0,"",VLOOKUP(A217,無償化名簿!$A$17:$R$150,15))</f>
        <v/>
      </c>
      <c r="P217" s="334" t="str">
        <f>IF(無償化名簿!B86=0,"",VLOOKUP(A217,無償化名簿!$A$17:$R$150,8))</f>
        <v/>
      </c>
      <c r="Q217" s="337" t="str">
        <f>IF(無償化名簿!B86=0,"",VLOOKUP(A217,無償化名簿!$A$17:$R$150,16))</f>
        <v/>
      </c>
      <c r="R217" s="339" t="str">
        <f>IF(無償化名簿!B86=0,"",VLOOKUP(A217,無償化名簿!$A$17:$R$150,10))</f>
        <v/>
      </c>
      <c r="S217" s="339" t="str">
        <f>IF(無償化名簿!B86=0,"",VLOOKUP(A217,無償化名簿!$A$17:$R$150,11))</f>
        <v/>
      </c>
      <c r="T217" s="308" t="str">
        <f>IF(無償化名簿!C86=0,"",VLOOKUP(A217,無償化名簿!$A$17:$R$150,18))</f>
        <v/>
      </c>
      <c r="U217" s="311" t="str">
        <f t="shared" ref="U217" si="513">IFERROR(IF(B218=0,"",IF((Q217+R217-S217)&lt;=T217,"0",IF((Q217+R217-S217)&gt;T217,((Q217+R217-S217)-T217)))),"")</f>
        <v/>
      </c>
      <c r="V217" s="314" t="str">
        <f>IF(無償化名簿!B86=0,"",IF(D217="第2号",W217,IF(D217="第3号",X217)))</f>
        <v/>
      </c>
      <c r="W217" s="306" t="e">
        <f t="shared" ref="W217" si="514">IF(AND(D217="第2号",Q217+R217-S217&gt;T217),T217,Q217+R217-S217)</f>
        <v>#VALUE!</v>
      </c>
      <c r="X217" s="306" t="e">
        <f t="shared" ref="X217" si="515">IF(AND(D217="第3号",Q217+R217-S217&gt;T217),T217,Q217+R217-S217)</f>
        <v>#VALUE!</v>
      </c>
      <c r="Y217" s="307" t="e">
        <f t="shared" ref="Y217" si="516">IF(AND(Z217=3,AB217="〇"),"第3号",IF(Z217=3,"第2号",IF(Z217=4,"第2号",IF(Z217=5,"第2号",IF(Z217=6,"第2号",IF(Z217&gt;=7,"エラー","第3号"))))))</f>
        <v>#VALUE!</v>
      </c>
      <c r="Z217" s="307" t="e">
        <f t="shared" ref="Z217" si="517">DATEDIF(C217,DATE($AA$6,4,1),"Y")</f>
        <v>#VALUE!</v>
      </c>
      <c r="AA217" s="307" t="str">
        <f t="shared" ref="AA217" si="518">IFERROR(Y217,"第3号")</f>
        <v>第3号</v>
      </c>
      <c r="AB217" s="305" t="str">
        <f>IF(無償化名簿!$B$7=1,"〇",IF(無償化名簿!$B$7=2,"〇",IF(無償化名簿!$B$7=3,"〇","×")))</f>
        <v>×</v>
      </c>
    </row>
    <row r="218" spans="1:28">
      <c r="A218" s="343"/>
      <c r="B218" s="317" t="str">
        <f>IF(無償化名簿!B86=0,"",VLOOKUP(A217,無償化名簿!$A$17:$R$150,2))</f>
        <v/>
      </c>
      <c r="C218" s="346"/>
      <c r="D218" s="343"/>
      <c r="E218" s="349"/>
      <c r="F218" s="352"/>
      <c r="G218" s="354"/>
      <c r="H218" s="357"/>
      <c r="I218" s="323"/>
      <c r="J218" s="360"/>
      <c r="K218" s="320"/>
      <c r="L218" s="323"/>
      <c r="M218" s="326"/>
      <c r="N218" s="329"/>
      <c r="O218" s="332"/>
      <c r="P218" s="335"/>
      <c r="Q218" s="338"/>
      <c r="R218" s="340"/>
      <c r="S218" s="340"/>
      <c r="T218" s="309"/>
      <c r="U218" s="312"/>
      <c r="V218" s="315"/>
      <c r="W218" s="306"/>
      <c r="X218" s="306"/>
      <c r="Y218" s="307"/>
      <c r="Z218" s="307"/>
      <c r="AA218" s="307"/>
      <c r="AB218" s="305"/>
    </row>
    <row r="219" spans="1:28" ht="19.5" thickBot="1">
      <c r="A219" s="344"/>
      <c r="B219" s="318"/>
      <c r="C219" s="347"/>
      <c r="D219" s="344"/>
      <c r="E219" s="350"/>
      <c r="F219" s="162" t="str">
        <f t="shared" ref="F219" si="519">IF(AND(E$1="認可外保育施設",E217="日額契約"),"月額換算額",IF(AND(E$1="認可外保育施設",E217="時間契約"),"月額換算額",""))</f>
        <v/>
      </c>
      <c r="G219" s="355"/>
      <c r="H219" s="358"/>
      <c r="I219" s="324"/>
      <c r="J219" s="361"/>
      <c r="K219" s="321"/>
      <c r="L219" s="324"/>
      <c r="M219" s="327"/>
      <c r="N219" s="330"/>
      <c r="O219" s="333"/>
      <c r="P219" s="336"/>
      <c r="Q219" s="146" t="str">
        <f t="shared" si="367"/>
        <v/>
      </c>
      <c r="R219" s="341"/>
      <c r="S219" s="341"/>
      <c r="T219" s="310"/>
      <c r="U219" s="313"/>
      <c r="V219" s="316"/>
      <c r="W219" s="306"/>
      <c r="X219" s="306"/>
      <c r="Y219" s="307"/>
      <c r="Z219" s="307"/>
      <c r="AA219" s="307"/>
      <c r="AB219" s="305"/>
    </row>
    <row r="220" spans="1:28">
      <c r="A220" s="342">
        <v>71</v>
      </c>
      <c r="B220" s="67" t="str">
        <f>IF(無償化名簿!B87=0, "",VLOOKUP(A220,無償化名簿!$A$17:$R$150,4))</f>
        <v/>
      </c>
      <c r="C220" s="345" t="str">
        <f>IF(無償化名簿!B87=0,"",VLOOKUP(A220,無償化名簿!$A$17:$R$150,3))</f>
        <v/>
      </c>
      <c r="D220" s="342" t="str">
        <f t="shared" ref="D220" si="520">IF(C220="","",AA220)</f>
        <v/>
      </c>
      <c r="E220" s="348" t="str">
        <f>IF(無償化名簿!B87=0,"",VLOOKUP(A220,無償化名簿!$A$17:$R$150,6))</f>
        <v/>
      </c>
      <c r="F220" s="351" t="str">
        <f>IF(無償化名簿!B87=0,"",VLOOKUP(A220,無償化名簿!$A$17:$R$150,7))</f>
        <v/>
      </c>
      <c r="G220" s="353" t="s">
        <v>5</v>
      </c>
      <c r="H220" s="356" t="str">
        <f>IF(無償化名簿!B87=0,"",VLOOKUP(A220,無償化名簿!$A$17:$R$150,13))</f>
        <v/>
      </c>
      <c r="I220" s="322" t="s">
        <v>101</v>
      </c>
      <c r="J220" s="359" t="s">
        <v>63</v>
      </c>
      <c r="K220" s="319" t="str">
        <f>IF(無償化名簿!B87=0,"",VLOOKUP(A220,無償化名簿!$A$17:$R$150,14))</f>
        <v/>
      </c>
      <c r="L220" s="322" t="s">
        <v>101</v>
      </c>
      <c r="M220" s="325" t="str">
        <f>IF(無償化名簿!L87=0,"ー",無償化名簿!L87)</f>
        <v>ー</v>
      </c>
      <c r="N220" s="328" t="str">
        <f>IF(AND($E$1="一時預かり事業",E220="月額契約"),"",IF(AND($E$1="一時預かり事業",E220="日額契約"),"日",IF(AND($E$1="一時預かり事業",E220="時間契約"),"時間",IF(AND($E$1="認可外保育施設",無償化名簿!L87&gt;=1),"日",IF(AND($E$1="病児保育事業",E220="月額契約"),"",IF(AND($E$1="病児保育事業",E220="日額契約"),"日",IF(AND($E$1="病児保育事業",E220="時間契約"),"時間",IF(AND($E$1="子育て援助活動支援事業",E220="月額契約"),"",IF(AND($E$1="子育て援助活動支援事業",E220="日額契約"),"日",IF(AND($E$1="子育て援助活動支援事業",E220="時間契約"),"時間",""))))))))))</f>
        <v/>
      </c>
      <c r="O220" s="331" t="str">
        <f>IF(無償化名簿!B87=0,"",VLOOKUP(A220,無償化名簿!$A$17:$R$150,15))</f>
        <v/>
      </c>
      <c r="P220" s="334" t="str">
        <f>IF(無償化名簿!B87=0,"",VLOOKUP(A220,無償化名簿!$A$17:$R$150,8))</f>
        <v/>
      </c>
      <c r="Q220" s="337" t="str">
        <f>IF(無償化名簿!B87=0,"",VLOOKUP(A220,無償化名簿!$A$17:$R$150,16))</f>
        <v/>
      </c>
      <c r="R220" s="339" t="str">
        <f>IF(無償化名簿!B87=0,"",VLOOKUP(A220,無償化名簿!$A$17:$R$150,10))</f>
        <v/>
      </c>
      <c r="S220" s="339" t="str">
        <f>IF(無償化名簿!B87=0,"",VLOOKUP(A220,無償化名簿!$A$17:$R$150,11))</f>
        <v/>
      </c>
      <c r="T220" s="308" t="str">
        <f>IF(無償化名簿!C87=0,"",VLOOKUP(A220,無償化名簿!$A$17:$R$150,18))</f>
        <v/>
      </c>
      <c r="U220" s="311" t="str">
        <f t="shared" ref="U220" si="521">IFERROR(IF(B221=0,"",IF((Q220+R220-S220)&lt;=T220,"0",IF((Q220+R220-S220)&gt;T220,((Q220+R220-S220)-T220)))),"")</f>
        <v/>
      </c>
      <c r="V220" s="314" t="str">
        <f>IF(無償化名簿!B87=0,"",IF(D220="第2号",W220,IF(D220="第3号",X220)))</f>
        <v/>
      </c>
      <c r="W220" s="306" t="e">
        <f t="shared" ref="W220" si="522">IF(AND(D220="第2号",Q220+R220-S220&gt;T220),T220,Q220+R220-S220)</f>
        <v>#VALUE!</v>
      </c>
      <c r="X220" s="306" t="e">
        <f t="shared" ref="X220" si="523">IF(AND(D220="第3号",Q220+R220-S220&gt;T220),T220,Q220+R220-S220)</f>
        <v>#VALUE!</v>
      </c>
      <c r="Y220" s="307" t="e">
        <f t="shared" ref="Y220" si="524">IF(AND(Z220=3,AB220="〇"),"第3号",IF(Z220=3,"第2号",IF(Z220=4,"第2号",IF(Z220=5,"第2号",IF(Z220=6,"第2号",IF(Z220&gt;=7,"エラー","第3号"))))))</f>
        <v>#VALUE!</v>
      </c>
      <c r="Z220" s="307" t="e">
        <f t="shared" ref="Z220" si="525">DATEDIF(C220,DATE($AA$6,4,1),"Y")</f>
        <v>#VALUE!</v>
      </c>
      <c r="AA220" s="307" t="str">
        <f t="shared" ref="AA220" si="526">IFERROR(Y220,"第3号")</f>
        <v>第3号</v>
      </c>
      <c r="AB220" s="305" t="str">
        <f>IF(無償化名簿!$B$7=1,"〇",IF(無償化名簿!$B$7=2,"〇",IF(無償化名簿!$B$7=3,"〇","×")))</f>
        <v>×</v>
      </c>
    </row>
    <row r="221" spans="1:28">
      <c r="A221" s="343"/>
      <c r="B221" s="317" t="str">
        <f>IF(無償化名簿!B87=0,"",VLOOKUP(A220,無償化名簿!$A$17:$R$150,2))</f>
        <v/>
      </c>
      <c r="C221" s="346"/>
      <c r="D221" s="343"/>
      <c r="E221" s="349"/>
      <c r="F221" s="352"/>
      <c r="G221" s="354"/>
      <c r="H221" s="357"/>
      <c r="I221" s="323"/>
      <c r="J221" s="360"/>
      <c r="K221" s="320"/>
      <c r="L221" s="323"/>
      <c r="M221" s="326"/>
      <c r="N221" s="329"/>
      <c r="O221" s="332"/>
      <c r="P221" s="335"/>
      <c r="Q221" s="338"/>
      <c r="R221" s="340"/>
      <c r="S221" s="340"/>
      <c r="T221" s="309"/>
      <c r="U221" s="312"/>
      <c r="V221" s="315"/>
      <c r="W221" s="306"/>
      <c r="X221" s="306"/>
      <c r="Y221" s="307"/>
      <c r="Z221" s="307"/>
      <c r="AA221" s="307"/>
      <c r="AB221" s="305"/>
    </row>
    <row r="222" spans="1:28" ht="19.5" thickBot="1">
      <c r="A222" s="344"/>
      <c r="B222" s="318"/>
      <c r="C222" s="347"/>
      <c r="D222" s="344"/>
      <c r="E222" s="350"/>
      <c r="F222" s="162" t="str">
        <f t="shared" ref="F222" si="527">IF(AND(E$1="認可外保育施設",E220="日額契約"),"月額換算額",IF(AND(E$1="認可外保育施設",E220="時間契約"),"月額換算額",""))</f>
        <v/>
      </c>
      <c r="G222" s="355"/>
      <c r="H222" s="358"/>
      <c r="I222" s="324"/>
      <c r="J222" s="361"/>
      <c r="K222" s="321"/>
      <c r="L222" s="324"/>
      <c r="M222" s="327"/>
      <c r="N222" s="330"/>
      <c r="O222" s="333"/>
      <c r="P222" s="336"/>
      <c r="Q222" s="146" t="str">
        <f t="shared" si="367"/>
        <v/>
      </c>
      <c r="R222" s="341"/>
      <c r="S222" s="341"/>
      <c r="T222" s="310"/>
      <c r="U222" s="313"/>
      <c r="V222" s="316"/>
      <c r="W222" s="306"/>
      <c r="X222" s="306"/>
      <c r="Y222" s="307"/>
      <c r="Z222" s="307"/>
      <c r="AA222" s="307"/>
      <c r="AB222" s="305"/>
    </row>
    <row r="223" spans="1:28">
      <c r="A223" s="342">
        <v>72</v>
      </c>
      <c r="B223" s="67" t="str">
        <f>IF(無償化名簿!B88=0, "",VLOOKUP(A223,無償化名簿!$A$17:$R$150,4))</f>
        <v/>
      </c>
      <c r="C223" s="345" t="str">
        <f>IF(無償化名簿!B88=0,"",VLOOKUP(A223,無償化名簿!$A$17:$R$150,3))</f>
        <v/>
      </c>
      <c r="D223" s="342" t="str">
        <f t="shared" ref="D223" si="528">IF(C223="","",AA223)</f>
        <v/>
      </c>
      <c r="E223" s="348" t="str">
        <f>IF(無償化名簿!B88=0,"",VLOOKUP(A223,無償化名簿!$A$17:$R$150,6))</f>
        <v/>
      </c>
      <c r="F223" s="351" t="str">
        <f>IF(無償化名簿!B88=0,"",VLOOKUP(A223,無償化名簿!$A$17:$R$150,7))</f>
        <v/>
      </c>
      <c r="G223" s="353" t="s">
        <v>5</v>
      </c>
      <c r="H223" s="356" t="str">
        <f>IF(無償化名簿!B88=0,"",VLOOKUP(A223,無償化名簿!$A$17:$R$150,13))</f>
        <v/>
      </c>
      <c r="I223" s="322" t="s">
        <v>101</v>
      </c>
      <c r="J223" s="359" t="s">
        <v>63</v>
      </c>
      <c r="K223" s="319" t="str">
        <f>IF(無償化名簿!B88=0,"",VLOOKUP(A223,無償化名簿!$A$17:$R$150,14))</f>
        <v/>
      </c>
      <c r="L223" s="322" t="s">
        <v>101</v>
      </c>
      <c r="M223" s="325" t="str">
        <f>IF(無償化名簿!L88=0,"ー",無償化名簿!L88)</f>
        <v>ー</v>
      </c>
      <c r="N223" s="328" t="str">
        <f>IF(AND($E$1="一時預かり事業",E223="月額契約"),"",IF(AND($E$1="一時預かり事業",E223="日額契約"),"日",IF(AND($E$1="一時預かり事業",E223="時間契約"),"時間",IF(AND($E$1="認可外保育施設",無償化名簿!L88&gt;=1),"日",IF(AND($E$1="病児保育事業",E223="月額契約"),"",IF(AND($E$1="病児保育事業",E223="日額契約"),"日",IF(AND($E$1="病児保育事業",E223="時間契約"),"時間",IF(AND($E$1="子育て援助活動支援事業",E223="月額契約"),"",IF(AND($E$1="子育て援助活動支援事業",E223="日額契約"),"日",IF(AND($E$1="子育て援助活動支援事業",E223="時間契約"),"時間",""))))))))))</f>
        <v/>
      </c>
      <c r="O223" s="331" t="str">
        <f>IF(無償化名簿!B88=0,"",VLOOKUP(A223,無償化名簿!$A$17:$R$150,15))</f>
        <v/>
      </c>
      <c r="P223" s="334" t="str">
        <f>IF(無償化名簿!B88=0,"",VLOOKUP(A223,無償化名簿!$A$17:$R$150,8))</f>
        <v/>
      </c>
      <c r="Q223" s="337" t="str">
        <f>IF(無償化名簿!B88=0,"",VLOOKUP(A223,無償化名簿!$A$17:$R$150,16))</f>
        <v/>
      </c>
      <c r="R223" s="339" t="str">
        <f>IF(無償化名簿!B88=0,"",VLOOKUP(A223,無償化名簿!$A$17:$R$150,10))</f>
        <v/>
      </c>
      <c r="S223" s="339" t="str">
        <f>IF(無償化名簿!B88=0,"",VLOOKUP(A223,無償化名簿!$A$17:$R$150,11))</f>
        <v/>
      </c>
      <c r="T223" s="308" t="str">
        <f>IF(無償化名簿!C88=0,"",VLOOKUP(A223,無償化名簿!$A$17:$R$150,18))</f>
        <v/>
      </c>
      <c r="U223" s="311" t="str">
        <f t="shared" ref="U223" si="529">IFERROR(IF(B224=0,"",IF((Q223+R223-S223)&lt;=T223,"0",IF((Q223+R223-S223)&gt;T223,((Q223+R223-S223)-T223)))),"")</f>
        <v/>
      </c>
      <c r="V223" s="314" t="str">
        <f>IF(無償化名簿!B88=0,"",IF(D223="第2号",W223,IF(D223="第3号",X223)))</f>
        <v/>
      </c>
      <c r="W223" s="306" t="e">
        <f t="shared" ref="W223" si="530">IF(AND(D223="第2号",Q223+R223-S223&gt;T223),T223,Q223+R223-S223)</f>
        <v>#VALUE!</v>
      </c>
      <c r="X223" s="306" t="e">
        <f t="shared" ref="X223" si="531">IF(AND(D223="第3号",Q223+R223-S223&gt;T223),T223,Q223+R223-S223)</f>
        <v>#VALUE!</v>
      </c>
      <c r="Y223" s="307" t="e">
        <f t="shared" ref="Y223" si="532">IF(AND(Z223=3,AB223="〇"),"第3号",IF(Z223=3,"第2号",IF(Z223=4,"第2号",IF(Z223=5,"第2号",IF(Z223=6,"第2号",IF(Z223&gt;=7,"エラー","第3号"))))))</f>
        <v>#VALUE!</v>
      </c>
      <c r="Z223" s="307" t="e">
        <f t="shared" ref="Z223" si="533">DATEDIF(C223,DATE($AA$6,4,1),"Y")</f>
        <v>#VALUE!</v>
      </c>
      <c r="AA223" s="307" t="str">
        <f t="shared" ref="AA223" si="534">IFERROR(Y223,"第3号")</f>
        <v>第3号</v>
      </c>
      <c r="AB223" s="305" t="str">
        <f>IF(無償化名簿!$B$7=1,"〇",IF(無償化名簿!$B$7=2,"〇",IF(無償化名簿!$B$7=3,"〇","×")))</f>
        <v>×</v>
      </c>
    </row>
    <row r="224" spans="1:28">
      <c r="A224" s="343"/>
      <c r="B224" s="317" t="str">
        <f>IF(無償化名簿!B88=0,"",VLOOKUP(A223,無償化名簿!$A$17:$R$150,2))</f>
        <v/>
      </c>
      <c r="C224" s="346"/>
      <c r="D224" s="343"/>
      <c r="E224" s="349"/>
      <c r="F224" s="352"/>
      <c r="G224" s="354"/>
      <c r="H224" s="357"/>
      <c r="I224" s="323"/>
      <c r="J224" s="360"/>
      <c r="K224" s="320"/>
      <c r="L224" s="323"/>
      <c r="M224" s="326"/>
      <c r="N224" s="329"/>
      <c r="O224" s="332"/>
      <c r="P224" s="335"/>
      <c r="Q224" s="338"/>
      <c r="R224" s="340"/>
      <c r="S224" s="340"/>
      <c r="T224" s="309"/>
      <c r="U224" s="312"/>
      <c r="V224" s="315"/>
      <c r="W224" s="306"/>
      <c r="X224" s="306"/>
      <c r="Y224" s="307"/>
      <c r="Z224" s="307"/>
      <c r="AA224" s="307"/>
      <c r="AB224" s="305"/>
    </row>
    <row r="225" spans="1:28" ht="19.5" thickBot="1">
      <c r="A225" s="344"/>
      <c r="B225" s="318"/>
      <c r="C225" s="347"/>
      <c r="D225" s="344"/>
      <c r="E225" s="350"/>
      <c r="F225" s="162" t="str">
        <f t="shared" ref="F225" si="535">IF(AND(E$1="認可外保育施設",E223="日額契約"),"月額換算額",IF(AND(E$1="認可外保育施設",E223="時間契約"),"月額換算額",""))</f>
        <v/>
      </c>
      <c r="G225" s="355"/>
      <c r="H225" s="358"/>
      <c r="I225" s="324"/>
      <c r="J225" s="361"/>
      <c r="K225" s="321"/>
      <c r="L225" s="324"/>
      <c r="M225" s="327"/>
      <c r="N225" s="330"/>
      <c r="O225" s="333"/>
      <c r="P225" s="336"/>
      <c r="Q225" s="146" t="str">
        <f t="shared" si="367"/>
        <v/>
      </c>
      <c r="R225" s="341"/>
      <c r="S225" s="341"/>
      <c r="T225" s="310"/>
      <c r="U225" s="313"/>
      <c r="V225" s="316"/>
      <c r="W225" s="306"/>
      <c r="X225" s="306"/>
      <c r="Y225" s="307"/>
      <c r="Z225" s="307"/>
      <c r="AA225" s="307"/>
      <c r="AB225" s="305"/>
    </row>
    <row r="226" spans="1:28">
      <c r="A226" s="342">
        <v>73</v>
      </c>
      <c r="B226" s="67" t="str">
        <f>IF(無償化名簿!B89=0, "",VLOOKUP(A226,無償化名簿!$A$17:$R$150,4))</f>
        <v/>
      </c>
      <c r="C226" s="345" t="str">
        <f>IF(無償化名簿!B89=0,"",VLOOKUP(A226,無償化名簿!$A$17:$R$150,3))</f>
        <v/>
      </c>
      <c r="D226" s="342" t="str">
        <f t="shared" ref="D226" si="536">IF(C226="","",AA226)</f>
        <v/>
      </c>
      <c r="E226" s="348" t="str">
        <f>IF(無償化名簿!B89=0,"",VLOOKUP(A226,無償化名簿!$A$17:$R$150,6))</f>
        <v/>
      </c>
      <c r="F226" s="351" t="str">
        <f>IF(無償化名簿!B89=0,"",VLOOKUP(A226,無償化名簿!$A$17:$R$150,7))</f>
        <v/>
      </c>
      <c r="G226" s="353" t="s">
        <v>5</v>
      </c>
      <c r="H226" s="356" t="str">
        <f>IF(無償化名簿!B89=0,"",VLOOKUP(A226,無償化名簿!$A$17:$R$150,13))</f>
        <v/>
      </c>
      <c r="I226" s="322" t="s">
        <v>101</v>
      </c>
      <c r="J226" s="359" t="s">
        <v>63</v>
      </c>
      <c r="K226" s="319" t="str">
        <f>IF(無償化名簿!B89=0,"",VLOOKUP(A226,無償化名簿!$A$17:$R$150,14))</f>
        <v/>
      </c>
      <c r="L226" s="322" t="s">
        <v>101</v>
      </c>
      <c r="M226" s="325" t="str">
        <f>IF(無償化名簿!L89=0,"ー",無償化名簿!L89)</f>
        <v>ー</v>
      </c>
      <c r="N226" s="328" t="str">
        <f>IF(AND($E$1="一時預かり事業",E226="月額契約"),"",IF(AND($E$1="一時預かり事業",E226="日額契約"),"日",IF(AND($E$1="一時預かり事業",E226="時間契約"),"時間",IF(AND($E$1="認可外保育施設",無償化名簿!L89&gt;=1),"日",IF(AND($E$1="病児保育事業",E226="月額契約"),"",IF(AND($E$1="病児保育事業",E226="日額契約"),"日",IF(AND($E$1="病児保育事業",E226="時間契約"),"時間",IF(AND($E$1="子育て援助活動支援事業",E226="月額契約"),"",IF(AND($E$1="子育て援助活動支援事業",E226="日額契約"),"日",IF(AND($E$1="子育て援助活動支援事業",E226="時間契約"),"時間",""))))))))))</f>
        <v/>
      </c>
      <c r="O226" s="331" t="str">
        <f>IF(無償化名簿!B89=0,"",VLOOKUP(A226,無償化名簿!$A$17:$R$150,15))</f>
        <v/>
      </c>
      <c r="P226" s="334" t="str">
        <f>IF(無償化名簿!B89=0,"",VLOOKUP(A226,無償化名簿!$A$17:$R$150,8))</f>
        <v/>
      </c>
      <c r="Q226" s="337" t="str">
        <f>IF(無償化名簿!B89=0,"",VLOOKUP(A226,無償化名簿!$A$17:$R$150,16))</f>
        <v/>
      </c>
      <c r="R226" s="339" t="str">
        <f>IF(無償化名簿!B89=0,"",VLOOKUP(A226,無償化名簿!$A$17:$R$150,10))</f>
        <v/>
      </c>
      <c r="S226" s="339" t="str">
        <f>IF(無償化名簿!B89=0,"",VLOOKUP(A226,無償化名簿!$A$17:$R$150,11))</f>
        <v/>
      </c>
      <c r="T226" s="308" t="str">
        <f>IF(無償化名簿!C89=0,"",VLOOKUP(A226,無償化名簿!$A$17:$R$150,18))</f>
        <v/>
      </c>
      <c r="U226" s="311" t="str">
        <f t="shared" ref="U226" si="537">IFERROR(IF(B227=0,"",IF((Q226+R226-S226)&lt;=T226,"0",IF((Q226+R226-S226)&gt;T226,((Q226+R226-S226)-T226)))),"")</f>
        <v/>
      </c>
      <c r="V226" s="314" t="str">
        <f>IF(無償化名簿!B89=0,"",IF(D226="第2号",W226,IF(D226="第3号",X226)))</f>
        <v/>
      </c>
      <c r="W226" s="306" t="e">
        <f t="shared" ref="W226" si="538">IF(AND(D226="第2号",Q226+R226-S226&gt;T226),T226,Q226+R226-S226)</f>
        <v>#VALUE!</v>
      </c>
      <c r="X226" s="306" t="e">
        <f t="shared" ref="X226" si="539">IF(AND(D226="第3号",Q226+R226-S226&gt;T226),T226,Q226+R226-S226)</f>
        <v>#VALUE!</v>
      </c>
      <c r="Y226" s="307" t="e">
        <f t="shared" ref="Y226" si="540">IF(AND(Z226=3,AB226="〇"),"第3号",IF(Z226=3,"第2号",IF(Z226=4,"第2号",IF(Z226=5,"第2号",IF(Z226=6,"第2号",IF(Z226&gt;=7,"エラー","第3号"))))))</f>
        <v>#VALUE!</v>
      </c>
      <c r="Z226" s="307" t="e">
        <f t="shared" ref="Z226" si="541">DATEDIF(C226,DATE($AA$6,4,1),"Y")</f>
        <v>#VALUE!</v>
      </c>
      <c r="AA226" s="307" t="str">
        <f t="shared" ref="AA226" si="542">IFERROR(Y226,"第3号")</f>
        <v>第3号</v>
      </c>
      <c r="AB226" s="305" t="str">
        <f>IF(無償化名簿!$B$7=1,"〇",IF(無償化名簿!$B$7=2,"〇",IF(無償化名簿!$B$7=3,"〇","×")))</f>
        <v>×</v>
      </c>
    </row>
    <row r="227" spans="1:28">
      <c r="A227" s="343"/>
      <c r="B227" s="317" t="str">
        <f>IF(無償化名簿!B89=0,"",VLOOKUP(A226,無償化名簿!$A$17:$R$150,2))</f>
        <v/>
      </c>
      <c r="C227" s="346"/>
      <c r="D227" s="343"/>
      <c r="E227" s="349"/>
      <c r="F227" s="352"/>
      <c r="G227" s="354"/>
      <c r="H227" s="357"/>
      <c r="I227" s="323"/>
      <c r="J227" s="360"/>
      <c r="K227" s="320"/>
      <c r="L227" s="323"/>
      <c r="M227" s="326"/>
      <c r="N227" s="329"/>
      <c r="O227" s="332"/>
      <c r="P227" s="335"/>
      <c r="Q227" s="338"/>
      <c r="R227" s="340"/>
      <c r="S227" s="340"/>
      <c r="T227" s="309"/>
      <c r="U227" s="312"/>
      <c r="V227" s="315"/>
      <c r="W227" s="306"/>
      <c r="X227" s="306"/>
      <c r="Y227" s="307"/>
      <c r="Z227" s="307"/>
      <c r="AA227" s="307"/>
      <c r="AB227" s="305"/>
    </row>
    <row r="228" spans="1:28" ht="19.5" thickBot="1">
      <c r="A228" s="344"/>
      <c r="B228" s="318"/>
      <c r="C228" s="347"/>
      <c r="D228" s="344"/>
      <c r="E228" s="350"/>
      <c r="F228" s="162" t="str">
        <f t="shared" ref="F228" si="543">IF(AND(E$1="認可外保育施設",E226="日額契約"),"月額換算額",IF(AND(E$1="認可外保育施設",E226="時間契約"),"月額換算額",""))</f>
        <v/>
      </c>
      <c r="G228" s="355"/>
      <c r="H228" s="358"/>
      <c r="I228" s="324"/>
      <c r="J228" s="361"/>
      <c r="K228" s="321"/>
      <c r="L228" s="324"/>
      <c r="M228" s="327"/>
      <c r="N228" s="330"/>
      <c r="O228" s="333"/>
      <c r="P228" s="336"/>
      <c r="Q228" s="146" t="str">
        <f t="shared" ref="Q228:Q291" si="544">IF(OR(F226=Q226,Q226="算定不可",E226="日額契約",E226="時間契約"),"","月途中案分額")</f>
        <v/>
      </c>
      <c r="R228" s="341"/>
      <c r="S228" s="341"/>
      <c r="T228" s="310"/>
      <c r="U228" s="313"/>
      <c r="V228" s="316"/>
      <c r="W228" s="306"/>
      <c r="X228" s="306"/>
      <c r="Y228" s="307"/>
      <c r="Z228" s="307"/>
      <c r="AA228" s="307"/>
      <c r="AB228" s="305"/>
    </row>
    <row r="229" spans="1:28">
      <c r="A229" s="342">
        <v>74</v>
      </c>
      <c r="B229" s="67" t="str">
        <f>IF(無償化名簿!B90=0, "",VLOOKUP(A229,無償化名簿!$A$17:$R$150,4))</f>
        <v/>
      </c>
      <c r="C229" s="345" t="str">
        <f>IF(無償化名簿!B90=0,"",VLOOKUP(A229,無償化名簿!$A$17:$R$150,3))</f>
        <v/>
      </c>
      <c r="D229" s="342" t="str">
        <f t="shared" ref="D229" si="545">IF(C229="","",AA229)</f>
        <v/>
      </c>
      <c r="E229" s="348" t="str">
        <f>IF(無償化名簿!B90=0,"",VLOOKUP(A229,無償化名簿!$A$17:$R$150,6))</f>
        <v/>
      </c>
      <c r="F229" s="351" t="str">
        <f>IF(無償化名簿!B90=0,"",VLOOKUP(A229,無償化名簿!$A$17:$R$150,7))</f>
        <v/>
      </c>
      <c r="G229" s="353" t="s">
        <v>5</v>
      </c>
      <c r="H229" s="356" t="str">
        <f>IF(無償化名簿!B90=0,"",VLOOKUP(A229,無償化名簿!$A$17:$R$150,13))</f>
        <v/>
      </c>
      <c r="I229" s="322" t="s">
        <v>101</v>
      </c>
      <c r="J229" s="359" t="s">
        <v>63</v>
      </c>
      <c r="K229" s="319" t="str">
        <f>IF(無償化名簿!B90=0,"",VLOOKUP(A229,無償化名簿!$A$17:$R$150,14))</f>
        <v/>
      </c>
      <c r="L229" s="322" t="s">
        <v>101</v>
      </c>
      <c r="M229" s="325" t="str">
        <f>IF(無償化名簿!L90=0,"ー",無償化名簿!L90)</f>
        <v>ー</v>
      </c>
      <c r="N229" s="328" t="str">
        <f>IF(AND($E$1="一時預かり事業",E229="月額契約"),"",IF(AND($E$1="一時預かり事業",E229="日額契約"),"日",IF(AND($E$1="一時預かり事業",E229="時間契約"),"時間",IF(AND($E$1="認可外保育施設",無償化名簿!L90&gt;=1),"日",IF(AND($E$1="病児保育事業",E229="月額契約"),"",IF(AND($E$1="病児保育事業",E229="日額契約"),"日",IF(AND($E$1="病児保育事業",E229="時間契約"),"時間",IF(AND($E$1="子育て援助活動支援事業",E229="月額契約"),"",IF(AND($E$1="子育て援助活動支援事業",E229="日額契約"),"日",IF(AND($E$1="子育て援助活動支援事業",E229="時間契約"),"時間",""))))))))))</f>
        <v/>
      </c>
      <c r="O229" s="331" t="str">
        <f>IF(無償化名簿!B90=0,"",VLOOKUP(A229,無償化名簿!$A$17:$R$150,15))</f>
        <v/>
      </c>
      <c r="P229" s="334" t="str">
        <f>IF(無償化名簿!B90=0,"",VLOOKUP(A229,無償化名簿!$A$17:$R$150,8))</f>
        <v/>
      </c>
      <c r="Q229" s="337" t="str">
        <f>IF(無償化名簿!B90=0,"",VLOOKUP(A229,無償化名簿!$A$17:$R$150,16))</f>
        <v/>
      </c>
      <c r="R229" s="339" t="str">
        <f>IF(無償化名簿!B90=0,"",VLOOKUP(A229,無償化名簿!$A$17:$R$150,10))</f>
        <v/>
      </c>
      <c r="S229" s="339" t="str">
        <f>IF(無償化名簿!B90=0,"",VLOOKUP(A229,無償化名簿!$A$17:$R$150,11))</f>
        <v/>
      </c>
      <c r="T229" s="308" t="str">
        <f>IF(無償化名簿!C90=0,"",VLOOKUP(A229,無償化名簿!$A$17:$R$150,18))</f>
        <v/>
      </c>
      <c r="U229" s="311" t="str">
        <f t="shared" ref="U229" si="546">IFERROR(IF(B230=0,"",IF((Q229+R229-S229)&lt;=T229,"0",IF((Q229+R229-S229)&gt;T229,((Q229+R229-S229)-T229)))),"")</f>
        <v/>
      </c>
      <c r="V229" s="314" t="str">
        <f>IF(無償化名簿!B90=0,"",IF(D229="第2号",W229,IF(D229="第3号",X229)))</f>
        <v/>
      </c>
      <c r="W229" s="306" t="e">
        <f t="shared" ref="W229" si="547">IF(AND(D229="第2号",Q229+R229-S229&gt;T229),T229,Q229+R229-S229)</f>
        <v>#VALUE!</v>
      </c>
      <c r="X229" s="306" t="e">
        <f t="shared" ref="X229" si="548">IF(AND(D229="第3号",Q229+R229-S229&gt;T229),T229,Q229+R229-S229)</f>
        <v>#VALUE!</v>
      </c>
      <c r="Y229" s="307" t="e">
        <f t="shared" ref="Y229" si="549">IF(AND(Z229=3,AB229="〇"),"第3号",IF(Z229=3,"第2号",IF(Z229=4,"第2号",IF(Z229=5,"第2号",IF(Z229=6,"第2号",IF(Z229&gt;=7,"エラー","第3号"))))))</f>
        <v>#VALUE!</v>
      </c>
      <c r="Z229" s="307" t="e">
        <f t="shared" ref="Z229" si="550">DATEDIF(C229,DATE($AA$6,4,1),"Y")</f>
        <v>#VALUE!</v>
      </c>
      <c r="AA229" s="307" t="str">
        <f t="shared" ref="AA229" si="551">IFERROR(Y229,"第3号")</f>
        <v>第3号</v>
      </c>
      <c r="AB229" s="305" t="str">
        <f>IF(無償化名簿!$B$7=1,"〇",IF(無償化名簿!$B$7=2,"〇",IF(無償化名簿!$B$7=3,"〇","×")))</f>
        <v>×</v>
      </c>
    </row>
    <row r="230" spans="1:28">
      <c r="A230" s="343"/>
      <c r="B230" s="317" t="str">
        <f>IF(無償化名簿!B90=0,"",VLOOKUP(A229,無償化名簿!$A$17:$R$150,2))</f>
        <v/>
      </c>
      <c r="C230" s="346"/>
      <c r="D230" s="343"/>
      <c r="E230" s="349"/>
      <c r="F230" s="352"/>
      <c r="G230" s="354"/>
      <c r="H230" s="357"/>
      <c r="I230" s="323"/>
      <c r="J230" s="360"/>
      <c r="K230" s="320"/>
      <c r="L230" s="323"/>
      <c r="M230" s="326"/>
      <c r="N230" s="329"/>
      <c r="O230" s="332"/>
      <c r="P230" s="335"/>
      <c r="Q230" s="338"/>
      <c r="R230" s="340"/>
      <c r="S230" s="340"/>
      <c r="T230" s="309"/>
      <c r="U230" s="312"/>
      <c r="V230" s="315"/>
      <c r="W230" s="306"/>
      <c r="X230" s="306"/>
      <c r="Y230" s="307"/>
      <c r="Z230" s="307"/>
      <c r="AA230" s="307"/>
      <c r="AB230" s="305"/>
    </row>
    <row r="231" spans="1:28" ht="19.5" thickBot="1">
      <c r="A231" s="344"/>
      <c r="B231" s="318"/>
      <c r="C231" s="347"/>
      <c r="D231" s="344"/>
      <c r="E231" s="350"/>
      <c r="F231" s="162" t="str">
        <f t="shared" ref="F231" si="552">IF(AND(E$1="認可外保育施設",E229="日額契約"),"月額換算額",IF(AND(E$1="認可外保育施設",E229="時間契約"),"月額換算額",""))</f>
        <v/>
      </c>
      <c r="G231" s="355"/>
      <c r="H231" s="358"/>
      <c r="I231" s="324"/>
      <c r="J231" s="361"/>
      <c r="K231" s="321"/>
      <c r="L231" s="324"/>
      <c r="M231" s="327"/>
      <c r="N231" s="330"/>
      <c r="O231" s="333"/>
      <c r="P231" s="336"/>
      <c r="Q231" s="146" t="str">
        <f t="shared" si="544"/>
        <v/>
      </c>
      <c r="R231" s="341"/>
      <c r="S231" s="341"/>
      <c r="T231" s="310"/>
      <c r="U231" s="313"/>
      <c r="V231" s="316"/>
      <c r="W231" s="306"/>
      <c r="X231" s="306"/>
      <c r="Y231" s="307"/>
      <c r="Z231" s="307"/>
      <c r="AA231" s="307"/>
      <c r="AB231" s="305"/>
    </row>
    <row r="232" spans="1:28">
      <c r="A232" s="342">
        <v>75</v>
      </c>
      <c r="B232" s="67" t="str">
        <f>IF(無償化名簿!B91=0, "",VLOOKUP(A232,無償化名簿!$A$17:$R$150,4))</f>
        <v/>
      </c>
      <c r="C232" s="345" t="str">
        <f>IF(無償化名簿!B91=0,"",VLOOKUP(A232,無償化名簿!$A$17:$R$150,3))</f>
        <v/>
      </c>
      <c r="D232" s="342" t="str">
        <f t="shared" ref="D232" si="553">IF(C232="","",AA232)</f>
        <v/>
      </c>
      <c r="E232" s="348" t="str">
        <f>IF(無償化名簿!B91=0,"",VLOOKUP(A232,無償化名簿!$A$17:$R$150,6))</f>
        <v/>
      </c>
      <c r="F232" s="351" t="str">
        <f>IF(無償化名簿!B91=0,"",VLOOKUP(A232,無償化名簿!$A$17:$R$150,7))</f>
        <v/>
      </c>
      <c r="G232" s="353" t="s">
        <v>5</v>
      </c>
      <c r="H232" s="356" t="str">
        <f>IF(無償化名簿!B91=0,"",VLOOKUP(A232,無償化名簿!$A$17:$R$150,13))</f>
        <v/>
      </c>
      <c r="I232" s="322" t="s">
        <v>101</v>
      </c>
      <c r="J232" s="359" t="s">
        <v>63</v>
      </c>
      <c r="K232" s="319" t="str">
        <f>IF(無償化名簿!B91=0,"",VLOOKUP(A232,無償化名簿!$A$17:$R$150,14))</f>
        <v/>
      </c>
      <c r="L232" s="322" t="s">
        <v>101</v>
      </c>
      <c r="M232" s="325" t="str">
        <f>IF(無償化名簿!L91=0,"ー",無償化名簿!L91)</f>
        <v>ー</v>
      </c>
      <c r="N232" s="328" t="str">
        <f>IF(AND($E$1="一時預かり事業",E232="月額契約"),"",IF(AND($E$1="一時預かり事業",E232="日額契約"),"日",IF(AND($E$1="一時預かり事業",E232="時間契約"),"時間",IF(AND($E$1="認可外保育施設",無償化名簿!L91&gt;=1),"日",IF(AND($E$1="病児保育事業",E232="月額契約"),"",IF(AND($E$1="病児保育事業",E232="日額契約"),"日",IF(AND($E$1="病児保育事業",E232="時間契約"),"時間",IF(AND($E$1="子育て援助活動支援事業",E232="月額契約"),"",IF(AND($E$1="子育て援助活動支援事業",E232="日額契約"),"日",IF(AND($E$1="子育て援助活動支援事業",E232="時間契約"),"時間",""))))))))))</f>
        <v/>
      </c>
      <c r="O232" s="331" t="str">
        <f>IF(無償化名簿!B91=0,"",VLOOKUP(A232,無償化名簿!$A$17:$R$150,15))</f>
        <v/>
      </c>
      <c r="P232" s="334" t="str">
        <f>IF(無償化名簿!B91=0,"",VLOOKUP(A232,無償化名簿!$A$17:$R$150,8))</f>
        <v/>
      </c>
      <c r="Q232" s="337" t="str">
        <f>IF(無償化名簿!B91=0,"",VLOOKUP(A232,無償化名簿!$A$17:$R$150,16))</f>
        <v/>
      </c>
      <c r="R232" s="339" t="str">
        <f>IF(無償化名簿!B91=0,"",VLOOKUP(A232,無償化名簿!$A$17:$R$150,10))</f>
        <v/>
      </c>
      <c r="S232" s="339" t="str">
        <f>IF(無償化名簿!B91=0,"",VLOOKUP(A232,無償化名簿!$A$17:$R$150,11))</f>
        <v/>
      </c>
      <c r="T232" s="308" t="str">
        <f>IF(無償化名簿!C91=0,"",VLOOKUP(A232,無償化名簿!$A$17:$R$150,18))</f>
        <v/>
      </c>
      <c r="U232" s="311" t="str">
        <f t="shared" ref="U232" si="554">IFERROR(IF(B233=0,"",IF((Q232+R232-S232)&lt;=T232,"0",IF((Q232+R232-S232)&gt;T232,((Q232+R232-S232)-T232)))),"")</f>
        <v/>
      </c>
      <c r="V232" s="314" t="str">
        <f>IF(無償化名簿!B91=0,"",IF(D232="第2号",W232,IF(D232="第3号",X232)))</f>
        <v/>
      </c>
      <c r="W232" s="306" t="e">
        <f t="shared" ref="W232" si="555">IF(AND(D232="第2号",Q232+R232-S232&gt;T232),T232,Q232+R232-S232)</f>
        <v>#VALUE!</v>
      </c>
      <c r="X232" s="306" t="e">
        <f t="shared" ref="X232" si="556">IF(AND(D232="第3号",Q232+R232-S232&gt;T232),T232,Q232+R232-S232)</f>
        <v>#VALUE!</v>
      </c>
      <c r="Y232" s="307" t="e">
        <f t="shared" ref="Y232" si="557">IF(AND(Z232=3,AB232="〇"),"第3号",IF(Z232=3,"第2号",IF(Z232=4,"第2号",IF(Z232=5,"第2号",IF(Z232=6,"第2号",IF(Z232&gt;=7,"エラー","第3号"))))))</f>
        <v>#VALUE!</v>
      </c>
      <c r="Z232" s="307" t="e">
        <f t="shared" ref="Z232" si="558">DATEDIF(C232,DATE($AA$6,4,1),"Y")</f>
        <v>#VALUE!</v>
      </c>
      <c r="AA232" s="307" t="str">
        <f t="shared" ref="AA232" si="559">IFERROR(Y232,"第3号")</f>
        <v>第3号</v>
      </c>
      <c r="AB232" s="305" t="str">
        <f>IF(無償化名簿!$B$7=1,"〇",IF(無償化名簿!$B$7=2,"〇",IF(無償化名簿!$B$7=3,"〇","×")))</f>
        <v>×</v>
      </c>
    </row>
    <row r="233" spans="1:28">
      <c r="A233" s="343"/>
      <c r="B233" s="317" t="str">
        <f>IF(無償化名簿!B91=0,"",VLOOKUP(A232,無償化名簿!$A$17:$R$150,2))</f>
        <v/>
      </c>
      <c r="C233" s="346"/>
      <c r="D233" s="343"/>
      <c r="E233" s="349"/>
      <c r="F233" s="352"/>
      <c r="G233" s="354"/>
      <c r="H233" s="357"/>
      <c r="I233" s="323"/>
      <c r="J233" s="360"/>
      <c r="K233" s="320"/>
      <c r="L233" s="323"/>
      <c r="M233" s="326"/>
      <c r="N233" s="329"/>
      <c r="O233" s="332"/>
      <c r="P233" s="335"/>
      <c r="Q233" s="338"/>
      <c r="R233" s="340"/>
      <c r="S233" s="340"/>
      <c r="T233" s="309"/>
      <c r="U233" s="312"/>
      <c r="V233" s="315"/>
      <c r="W233" s="306"/>
      <c r="X233" s="306"/>
      <c r="Y233" s="307"/>
      <c r="Z233" s="307"/>
      <c r="AA233" s="307"/>
      <c r="AB233" s="305"/>
    </row>
    <row r="234" spans="1:28" ht="19.5" thickBot="1">
      <c r="A234" s="344"/>
      <c r="B234" s="318"/>
      <c r="C234" s="347"/>
      <c r="D234" s="344"/>
      <c r="E234" s="350"/>
      <c r="F234" s="162" t="str">
        <f t="shared" ref="F234" si="560">IF(AND(E$1="認可外保育施設",E232="日額契約"),"月額換算額",IF(AND(E$1="認可外保育施設",E232="時間契約"),"月額換算額",""))</f>
        <v/>
      </c>
      <c r="G234" s="355"/>
      <c r="H234" s="358"/>
      <c r="I234" s="324"/>
      <c r="J234" s="361"/>
      <c r="K234" s="321"/>
      <c r="L234" s="324"/>
      <c r="M234" s="327"/>
      <c r="N234" s="330"/>
      <c r="O234" s="333"/>
      <c r="P234" s="336"/>
      <c r="Q234" s="146" t="str">
        <f t="shared" si="544"/>
        <v/>
      </c>
      <c r="R234" s="341"/>
      <c r="S234" s="341"/>
      <c r="T234" s="310"/>
      <c r="U234" s="313"/>
      <c r="V234" s="316"/>
      <c r="W234" s="306"/>
      <c r="X234" s="306"/>
      <c r="Y234" s="307"/>
      <c r="Z234" s="307"/>
      <c r="AA234" s="307"/>
      <c r="AB234" s="305"/>
    </row>
    <row r="235" spans="1:28">
      <c r="A235" s="342">
        <v>76</v>
      </c>
      <c r="B235" s="67" t="str">
        <f>IF(無償化名簿!B92=0, "",VLOOKUP(A235,無償化名簿!$A$17:$R$150,4))</f>
        <v/>
      </c>
      <c r="C235" s="345" t="str">
        <f>IF(無償化名簿!B92=0,"",VLOOKUP(A235,無償化名簿!$A$17:$R$150,3))</f>
        <v/>
      </c>
      <c r="D235" s="342" t="str">
        <f t="shared" ref="D235" si="561">IF(C235="","",AA235)</f>
        <v/>
      </c>
      <c r="E235" s="348" t="str">
        <f>IF(無償化名簿!B92=0,"",VLOOKUP(A235,無償化名簿!$A$17:$R$150,6))</f>
        <v/>
      </c>
      <c r="F235" s="351" t="str">
        <f>IF(無償化名簿!B92=0,"",VLOOKUP(A235,無償化名簿!$A$17:$R$150,7))</f>
        <v/>
      </c>
      <c r="G235" s="353" t="s">
        <v>5</v>
      </c>
      <c r="H235" s="356" t="str">
        <f>IF(無償化名簿!B92=0,"",VLOOKUP(A235,無償化名簿!$A$17:$R$150,13))</f>
        <v/>
      </c>
      <c r="I235" s="322" t="s">
        <v>101</v>
      </c>
      <c r="J235" s="359" t="s">
        <v>63</v>
      </c>
      <c r="K235" s="319" t="str">
        <f>IF(無償化名簿!B92=0,"",VLOOKUP(A235,無償化名簿!$A$17:$R$150,14))</f>
        <v/>
      </c>
      <c r="L235" s="322" t="s">
        <v>101</v>
      </c>
      <c r="M235" s="325" t="str">
        <f>IF(無償化名簿!L92=0,"ー",無償化名簿!L92)</f>
        <v>ー</v>
      </c>
      <c r="N235" s="328" t="str">
        <f>IF(AND($E$1="一時預かり事業",E235="月額契約"),"",IF(AND($E$1="一時預かり事業",E235="日額契約"),"日",IF(AND($E$1="一時預かり事業",E235="時間契約"),"時間",IF(AND($E$1="認可外保育施設",無償化名簿!L92&gt;=1),"日",IF(AND($E$1="病児保育事業",E235="月額契約"),"",IF(AND($E$1="病児保育事業",E235="日額契約"),"日",IF(AND($E$1="病児保育事業",E235="時間契約"),"時間",IF(AND($E$1="子育て援助活動支援事業",E235="月額契約"),"",IF(AND($E$1="子育て援助活動支援事業",E235="日額契約"),"日",IF(AND($E$1="子育て援助活動支援事業",E235="時間契約"),"時間",""))))))))))</f>
        <v/>
      </c>
      <c r="O235" s="331" t="str">
        <f>IF(無償化名簿!B92=0,"",VLOOKUP(A235,無償化名簿!$A$17:$R$150,15))</f>
        <v/>
      </c>
      <c r="P235" s="334" t="str">
        <f>IF(無償化名簿!B92=0,"",VLOOKUP(A235,無償化名簿!$A$17:$R$150,8))</f>
        <v/>
      </c>
      <c r="Q235" s="337" t="str">
        <f>IF(無償化名簿!B92=0,"",VLOOKUP(A235,無償化名簿!$A$17:$R$150,16))</f>
        <v/>
      </c>
      <c r="R235" s="339" t="str">
        <f>IF(無償化名簿!B92=0,"",VLOOKUP(A235,無償化名簿!$A$17:$R$150,10))</f>
        <v/>
      </c>
      <c r="S235" s="339" t="str">
        <f>IF(無償化名簿!B92=0,"",VLOOKUP(A235,無償化名簿!$A$17:$R$150,11))</f>
        <v/>
      </c>
      <c r="T235" s="308" t="str">
        <f>IF(無償化名簿!C92=0,"",VLOOKUP(A235,無償化名簿!$A$17:$R$150,18))</f>
        <v/>
      </c>
      <c r="U235" s="311" t="str">
        <f t="shared" ref="U235" si="562">IFERROR(IF(B236=0,"",IF((Q235+R235-S235)&lt;=T235,"0",IF((Q235+R235-S235)&gt;T235,((Q235+R235-S235)-T235)))),"")</f>
        <v/>
      </c>
      <c r="V235" s="314" t="str">
        <f>IF(無償化名簿!B92=0,"",IF(D235="第2号",W235,IF(D235="第3号",X235)))</f>
        <v/>
      </c>
      <c r="W235" s="306" t="e">
        <f t="shared" ref="W235" si="563">IF(AND(D235="第2号",Q235+R235-S235&gt;T235),T235,Q235+R235-S235)</f>
        <v>#VALUE!</v>
      </c>
      <c r="X235" s="306" t="e">
        <f t="shared" ref="X235" si="564">IF(AND(D235="第3号",Q235+R235-S235&gt;T235),T235,Q235+R235-S235)</f>
        <v>#VALUE!</v>
      </c>
      <c r="Y235" s="307" t="e">
        <f t="shared" ref="Y235" si="565">IF(AND(Z235=3,AB235="〇"),"第3号",IF(Z235=3,"第2号",IF(Z235=4,"第2号",IF(Z235=5,"第2号",IF(Z235=6,"第2号",IF(Z235&gt;=7,"エラー","第3号"))))))</f>
        <v>#VALUE!</v>
      </c>
      <c r="Z235" s="307" t="e">
        <f t="shared" ref="Z235" si="566">DATEDIF(C235,DATE($AA$6,4,1),"Y")</f>
        <v>#VALUE!</v>
      </c>
      <c r="AA235" s="307" t="str">
        <f t="shared" ref="AA235" si="567">IFERROR(Y235,"第3号")</f>
        <v>第3号</v>
      </c>
      <c r="AB235" s="305" t="str">
        <f>IF(無償化名簿!$B$7=1,"〇",IF(無償化名簿!$B$7=2,"〇",IF(無償化名簿!$B$7=3,"〇","×")))</f>
        <v>×</v>
      </c>
    </row>
    <row r="236" spans="1:28">
      <c r="A236" s="343"/>
      <c r="B236" s="317" t="str">
        <f>IF(無償化名簿!B92=0,"",VLOOKUP(A235,無償化名簿!$A$17:$R$150,2))</f>
        <v/>
      </c>
      <c r="C236" s="346"/>
      <c r="D236" s="343"/>
      <c r="E236" s="349"/>
      <c r="F236" s="352"/>
      <c r="G236" s="354"/>
      <c r="H236" s="357"/>
      <c r="I236" s="323"/>
      <c r="J236" s="360"/>
      <c r="K236" s="320"/>
      <c r="L236" s="323"/>
      <c r="M236" s="326"/>
      <c r="N236" s="329"/>
      <c r="O236" s="332"/>
      <c r="P236" s="335"/>
      <c r="Q236" s="338"/>
      <c r="R236" s="340"/>
      <c r="S236" s="340"/>
      <c r="T236" s="309"/>
      <c r="U236" s="312"/>
      <c r="V236" s="315"/>
      <c r="W236" s="306"/>
      <c r="X236" s="306"/>
      <c r="Y236" s="307"/>
      <c r="Z236" s="307"/>
      <c r="AA236" s="307"/>
      <c r="AB236" s="305"/>
    </row>
    <row r="237" spans="1:28" ht="19.5" thickBot="1">
      <c r="A237" s="344"/>
      <c r="B237" s="318"/>
      <c r="C237" s="347"/>
      <c r="D237" s="344"/>
      <c r="E237" s="350"/>
      <c r="F237" s="162" t="str">
        <f t="shared" ref="F237" si="568">IF(AND(E$1="認可外保育施設",E235="日額契約"),"月額換算額",IF(AND(E$1="認可外保育施設",E235="時間契約"),"月額換算額",""))</f>
        <v/>
      </c>
      <c r="G237" s="355"/>
      <c r="H237" s="358"/>
      <c r="I237" s="324"/>
      <c r="J237" s="361"/>
      <c r="K237" s="321"/>
      <c r="L237" s="324"/>
      <c r="M237" s="327"/>
      <c r="N237" s="330"/>
      <c r="O237" s="333"/>
      <c r="P237" s="336"/>
      <c r="Q237" s="146" t="str">
        <f t="shared" si="544"/>
        <v/>
      </c>
      <c r="R237" s="341"/>
      <c r="S237" s="341"/>
      <c r="T237" s="310"/>
      <c r="U237" s="313"/>
      <c r="V237" s="316"/>
      <c r="W237" s="306"/>
      <c r="X237" s="306"/>
      <c r="Y237" s="307"/>
      <c r="Z237" s="307"/>
      <c r="AA237" s="307"/>
      <c r="AB237" s="305"/>
    </row>
    <row r="238" spans="1:28">
      <c r="A238" s="342">
        <v>77</v>
      </c>
      <c r="B238" s="67" t="str">
        <f>IF(無償化名簿!B93=0, "",VLOOKUP(A238,無償化名簿!$A$17:$R$150,4))</f>
        <v/>
      </c>
      <c r="C238" s="345" t="str">
        <f>IF(無償化名簿!B93=0,"",VLOOKUP(A238,無償化名簿!$A$17:$R$150,3))</f>
        <v/>
      </c>
      <c r="D238" s="342" t="str">
        <f t="shared" ref="D238" si="569">IF(C238="","",AA238)</f>
        <v/>
      </c>
      <c r="E238" s="348" t="str">
        <f>IF(無償化名簿!B93=0,"",VLOOKUP(A238,無償化名簿!$A$17:$R$150,6))</f>
        <v/>
      </c>
      <c r="F238" s="351" t="str">
        <f>IF(無償化名簿!B93=0,"",VLOOKUP(A238,無償化名簿!$A$17:$R$150,7))</f>
        <v/>
      </c>
      <c r="G238" s="353" t="s">
        <v>5</v>
      </c>
      <c r="H238" s="356" t="str">
        <f>IF(無償化名簿!B93=0,"",VLOOKUP(A238,無償化名簿!$A$17:$R$150,13))</f>
        <v/>
      </c>
      <c r="I238" s="322" t="s">
        <v>101</v>
      </c>
      <c r="J238" s="359" t="s">
        <v>63</v>
      </c>
      <c r="K238" s="319" t="str">
        <f>IF(無償化名簿!B93=0,"",VLOOKUP(A238,無償化名簿!$A$17:$R$150,14))</f>
        <v/>
      </c>
      <c r="L238" s="322" t="s">
        <v>101</v>
      </c>
      <c r="M238" s="325" t="str">
        <f>IF(無償化名簿!L93=0,"ー",無償化名簿!L93)</f>
        <v>ー</v>
      </c>
      <c r="N238" s="328" t="str">
        <f>IF(AND($E$1="一時預かり事業",E238="月額契約"),"",IF(AND($E$1="一時預かり事業",E238="日額契約"),"日",IF(AND($E$1="一時預かり事業",E238="時間契約"),"時間",IF(AND($E$1="認可外保育施設",無償化名簿!L93&gt;=1),"日",IF(AND($E$1="病児保育事業",E238="月額契約"),"",IF(AND($E$1="病児保育事業",E238="日額契約"),"日",IF(AND($E$1="病児保育事業",E238="時間契約"),"時間",IF(AND($E$1="子育て援助活動支援事業",E238="月額契約"),"",IF(AND($E$1="子育て援助活動支援事業",E238="日額契約"),"日",IF(AND($E$1="子育て援助活動支援事業",E238="時間契約"),"時間",""))))))))))</f>
        <v/>
      </c>
      <c r="O238" s="331" t="str">
        <f>IF(無償化名簿!B93=0,"",VLOOKUP(A238,無償化名簿!$A$17:$R$150,15))</f>
        <v/>
      </c>
      <c r="P238" s="334" t="str">
        <f>IF(無償化名簿!B93=0,"",VLOOKUP(A238,無償化名簿!$A$17:$R$150,8))</f>
        <v/>
      </c>
      <c r="Q238" s="337" t="str">
        <f>IF(無償化名簿!B93=0,"",VLOOKUP(A238,無償化名簿!$A$17:$R$150,16))</f>
        <v/>
      </c>
      <c r="R238" s="339" t="str">
        <f>IF(無償化名簿!B93=0,"",VLOOKUP(A238,無償化名簿!$A$17:$R$150,10))</f>
        <v/>
      </c>
      <c r="S238" s="339" t="str">
        <f>IF(無償化名簿!B93=0,"",VLOOKUP(A238,無償化名簿!$A$17:$R$150,11))</f>
        <v/>
      </c>
      <c r="T238" s="308" t="str">
        <f>IF(無償化名簿!C93=0,"",VLOOKUP(A238,無償化名簿!$A$17:$R$150,18))</f>
        <v/>
      </c>
      <c r="U238" s="311" t="str">
        <f t="shared" ref="U238" si="570">IFERROR(IF(B239=0,"",IF((Q238+R238-S238)&lt;=T238,"0",IF((Q238+R238-S238)&gt;T238,((Q238+R238-S238)-T238)))),"")</f>
        <v/>
      </c>
      <c r="V238" s="314" t="str">
        <f>IF(無償化名簿!B93=0,"",IF(D238="第2号",W238,IF(D238="第3号",X238)))</f>
        <v/>
      </c>
      <c r="W238" s="306" t="e">
        <f t="shared" ref="W238" si="571">IF(AND(D238="第2号",Q238+R238-S238&gt;T238),T238,Q238+R238-S238)</f>
        <v>#VALUE!</v>
      </c>
      <c r="X238" s="306" t="e">
        <f t="shared" ref="X238" si="572">IF(AND(D238="第3号",Q238+R238-S238&gt;T238),T238,Q238+R238-S238)</f>
        <v>#VALUE!</v>
      </c>
      <c r="Y238" s="307" t="e">
        <f t="shared" ref="Y238" si="573">IF(AND(Z238=3,AB238="〇"),"第3号",IF(Z238=3,"第2号",IF(Z238=4,"第2号",IF(Z238=5,"第2号",IF(Z238=6,"第2号",IF(Z238&gt;=7,"エラー","第3号"))))))</f>
        <v>#VALUE!</v>
      </c>
      <c r="Z238" s="307" t="e">
        <f t="shared" ref="Z238" si="574">DATEDIF(C238,DATE($AA$6,4,1),"Y")</f>
        <v>#VALUE!</v>
      </c>
      <c r="AA238" s="307" t="str">
        <f t="shared" ref="AA238" si="575">IFERROR(Y238,"第3号")</f>
        <v>第3号</v>
      </c>
      <c r="AB238" s="305" t="str">
        <f>IF(無償化名簿!$B$7=1,"〇",IF(無償化名簿!$B$7=2,"〇",IF(無償化名簿!$B$7=3,"〇","×")))</f>
        <v>×</v>
      </c>
    </row>
    <row r="239" spans="1:28">
      <c r="A239" s="343"/>
      <c r="B239" s="317" t="str">
        <f>IF(無償化名簿!B93=0,"",VLOOKUP(A238,無償化名簿!$A$17:$R$150,2))</f>
        <v/>
      </c>
      <c r="C239" s="346"/>
      <c r="D239" s="343"/>
      <c r="E239" s="349"/>
      <c r="F239" s="352"/>
      <c r="G239" s="354"/>
      <c r="H239" s="357"/>
      <c r="I239" s="323"/>
      <c r="J239" s="360"/>
      <c r="K239" s="320"/>
      <c r="L239" s="323"/>
      <c r="M239" s="326"/>
      <c r="N239" s="329"/>
      <c r="O239" s="332"/>
      <c r="P239" s="335"/>
      <c r="Q239" s="338"/>
      <c r="R239" s="340"/>
      <c r="S239" s="340"/>
      <c r="T239" s="309"/>
      <c r="U239" s="312"/>
      <c r="V239" s="315"/>
      <c r="W239" s="306"/>
      <c r="X239" s="306"/>
      <c r="Y239" s="307"/>
      <c r="Z239" s="307"/>
      <c r="AA239" s="307"/>
      <c r="AB239" s="305"/>
    </row>
    <row r="240" spans="1:28" ht="19.5" thickBot="1">
      <c r="A240" s="344"/>
      <c r="B240" s="318"/>
      <c r="C240" s="347"/>
      <c r="D240" s="344"/>
      <c r="E240" s="350"/>
      <c r="F240" s="162" t="str">
        <f t="shared" ref="F240" si="576">IF(AND(E$1="認可外保育施設",E238="日額契約"),"月額換算額",IF(AND(E$1="認可外保育施設",E238="時間契約"),"月額換算額",""))</f>
        <v/>
      </c>
      <c r="G240" s="355"/>
      <c r="H240" s="358"/>
      <c r="I240" s="324"/>
      <c r="J240" s="361"/>
      <c r="K240" s="321"/>
      <c r="L240" s="324"/>
      <c r="M240" s="327"/>
      <c r="N240" s="330"/>
      <c r="O240" s="333"/>
      <c r="P240" s="336"/>
      <c r="Q240" s="146" t="str">
        <f t="shared" si="544"/>
        <v/>
      </c>
      <c r="R240" s="341"/>
      <c r="S240" s="341"/>
      <c r="T240" s="310"/>
      <c r="U240" s="313"/>
      <c r="V240" s="316"/>
      <c r="W240" s="306"/>
      <c r="X240" s="306"/>
      <c r="Y240" s="307"/>
      <c r="Z240" s="307"/>
      <c r="AA240" s="307"/>
      <c r="AB240" s="305"/>
    </row>
    <row r="241" spans="1:28">
      <c r="A241" s="342">
        <v>78</v>
      </c>
      <c r="B241" s="67" t="str">
        <f>IF(無償化名簿!B94=0, "",VLOOKUP(A241,無償化名簿!$A$17:$R$150,4))</f>
        <v/>
      </c>
      <c r="C241" s="345" t="str">
        <f>IF(無償化名簿!B94=0,"",VLOOKUP(A241,無償化名簿!$A$17:$R$150,3))</f>
        <v/>
      </c>
      <c r="D241" s="342" t="str">
        <f t="shared" ref="D241" si="577">IF(C241="","",AA241)</f>
        <v/>
      </c>
      <c r="E241" s="348" t="str">
        <f>IF(無償化名簿!B94=0,"",VLOOKUP(A241,無償化名簿!$A$17:$R$150,6))</f>
        <v/>
      </c>
      <c r="F241" s="351" t="str">
        <f>IF(無償化名簿!B94=0,"",VLOOKUP(A241,無償化名簿!$A$17:$R$150,7))</f>
        <v/>
      </c>
      <c r="G241" s="353" t="s">
        <v>5</v>
      </c>
      <c r="H241" s="356" t="str">
        <f>IF(無償化名簿!B94=0,"",VLOOKUP(A241,無償化名簿!$A$17:$R$150,13))</f>
        <v/>
      </c>
      <c r="I241" s="322" t="s">
        <v>101</v>
      </c>
      <c r="J241" s="359" t="s">
        <v>63</v>
      </c>
      <c r="K241" s="319" t="str">
        <f>IF(無償化名簿!B94=0,"",VLOOKUP(A241,無償化名簿!$A$17:$R$150,14))</f>
        <v/>
      </c>
      <c r="L241" s="322" t="s">
        <v>101</v>
      </c>
      <c r="M241" s="325" t="str">
        <f>IF(無償化名簿!L94=0,"ー",無償化名簿!L94)</f>
        <v>ー</v>
      </c>
      <c r="N241" s="328" t="str">
        <f>IF(AND($E$1="一時預かり事業",E241="月額契約"),"",IF(AND($E$1="一時預かり事業",E241="日額契約"),"日",IF(AND($E$1="一時預かり事業",E241="時間契約"),"時間",IF(AND($E$1="認可外保育施設",無償化名簿!L94&gt;=1),"日",IF(AND($E$1="病児保育事業",E241="月額契約"),"",IF(AND($E$1="病児保育事業",E241="日額契約"),"日",IF(AND($E$1="病児保育事業",E241="時間契約"),"時間",IF(AND($E$1="子育て援助活動支援事業",E241="月額契約"),"",IF(AND($E$1="子育て援助活動支援事業",E241="日額契約"),"日",IF(AND($E$1="子育て援助活動支援事業",E241="時間契約"),"時間",""))))))))))</f>
        <v/>
      </c>
      <c r="O241" s="331" t="str">
        <f>IF(無償化名簿!B94=0,"",VLOOKUP(A241,無償化名簿!$A$17:$R$150,15))</f>
        <v/>
      </c>
      <c r="P241" s="334" t="str">
        <f>IF(無償化名簿!B94=0,"",VLOOKUP(A241,無償化名簿!$A$17:$R$150,8))</f>
        <v/>
      </c>
      <c r="Q241" s="337" t="str">
        <f>IF(無償化名簿!B94=0,"",VLOOKUP(A241,無償化名簿!$A$17:$R$150,16))</f>
        <v/>
      </c>
      <c r="R241" s="339" t="str">
        <f>IF(無償化名簿!B94=0,"",VLOOKUP(A241,無償化名簿!$A$17:$R$150,10))</f>
        <v/>
      </c>
      <c r="S241" s="339" t="str">
        <f>IF(無償化名簿!B94=0,"",VLOOKUP(A241,無償化名簿!$A$17:$R$150,11))</f>
        <v/>
      </c>
      <c r="T241" s="308" t="str">
        <f>IF(無償化名簿!C94=0,"",VLOOKUP(A241,無償化名簿!$A$17:$R$150,18))</f>
        <v/>
      </c>
      <c r="U241" s="311" t="str">
        <f t="shared" ref="U241" si="578">IFERROR(IF(B242=0,"",IF((Q241+R241-S241)&lt;=T241,"0",IF((Q241+R241-S241)&gt;T241,((Q241+R241-S241)-T241)))),"")</f>
        <v/>
      </c>
      <c r="V241" s="314" t="str">
        <f>IF(無償化名簿!B94=0,"",IF(D241="第2号",W241,IF(D241="第3号",X241)))</f>
        <v/>
      </c>
      <c r="W241" s="306" t="e">
        <f t="shared" ref="W241" si="579">IF(AND(D241="第2号",Q241+R241-S241&gt;T241),T241,Q241+R241-S241)</f>
        <v>#VALUE!</v>
      </c>
      <c r="X241" s="306" t="e">
        <f t="shared" ref="X241" si="580">IF(AND(D241="第3号",Q241+R241-S241&gt;T241),T241,Q241+R241-S241)</f>
        <v>#VALUE!</v>
      </c>
      <c r="Y241" s="307" t="e">
        <f t="shared" ref="Y241" si="581">IF(AND(Z241=3,AB241="〇"),"第3号",IF(Z241=3,"第2号",IF(Z241=4,"第2号",IF(Z241=5,"第2号",IF(Z241=6,"第2号",IF(Z241&gt;=7,"エラー","第3号"))))))</f>
        <v>#VALUE!</v>
      </c>
      <c r="Z241" s="307" t="e">
        <f t="shared" ref="Z241" si="582">DATEDIF(C241,DATE($AA$6,4,1),"Y")</f>
        <v>#VALUE!</v>
      </c>
      <c r="AA241" s="307" t="str">
        <f t="shared" ref="AA241" si="583">IFERROR(Y241,"第3号")</f>
        <v>第3号</v>
      </c>
      <c r="AB241" s="305" t="str">
        <f>IF(無償化名簿!$B$7=1,"〇",IF(無償化名簿!$B$7=2,"〇",IF(無償化名簿!$B$7=3,"〇","×")))</f>
        <v>×</v>
      </c>
    </row>
    <row r="242" spans="1:28">
      <c r="A242" s="343"/>
      <c r="B242" s="317" t="str">
        <f>IF(無償化名簿!B94=0,"",VLOOKUP(A241,無償化名簿!$A$17:$R$150,2))</f>
        <v/>
      </c>
      <c r="C242" s="346"/>
      <c r="D242" s="343"/>
      <c r="E242" s="349"/>
      <c r="F242" s="352"/>
      <c r="G242" s="354"/>
      <c r="H242" s="357"/>
      <c r="I242" s="323"/>
      <c r="J242" s="360"/>
      <c r="K242" s="320"/>
      <c r="L242" s="323"/>
      <c r="M242" s="326"/>
      <c r="N242" s="329"/>
      <c r="O242" s="332"/>
      <c r="P242" s="335"/>
      <c r="Q242" s="338"/>
      <c r="R242" s="340"/>
      <c r="S242" s="340"/>
      <c r="T242" s="309"/>
      <c r="U242" s="312"/>
      <c r="V242" s="315"/>
      <c r="W242" s="306"/>
      <c r="X242" s="306"/>
      <c r="Y242" s="307"/>
      <c r="Z242" s="307"/>
      <c r="AA242" s="307"/>
      <c r="AB242" s="305"/>
    </row>
    <row r="243" spans="1:28" ht="19.5" thickBot="1">
      <c r="A243" s="344"/>
      <c r="B243" s="318"/>
      <c r="C243" s="347"/>
      <c r="D243" s="344"/>
      <c r="E243" s="350"/>
      <c r="F243" s="162" t="str">
        <f t="shared" ref="F243" si="584">IF(AND(E$1="認可外保育施設",E241="日額契約"),"月額換算額",IF(AND(E$1="認可外保育施設",E241="時間契約"),"月額換算額",""))</f>
        <v/>
      </c>
      <c r="G243" s="355"/>
      <c r="H243" s="358"/>
      <c r="I243" s="324"/>
      <c r="J243" s="361"/>
      <c r="K243" s="321"/>
      <c r="L243" s="324"/>
      <c r="M243" s="327"/>
      <c r="N243" s="330"/>
      <c r="O243" s="333"/>
      <c r="P243" s="336"/>
      <c r="Q243" s="146" t="str">
        <f t="shared" si="544"/>
        <v/>
      </c>
      <c r="R243" s="341"/>
      <c r="S243" s="341"/>
      <c r="T243" s="310"/>
      <c r="U243" s="313"/>
      <c r="V243" s="316"/>
      <c r="W243" s="306"/>
      <c r="X243" s="306"/>
      <c r="Y243" s="307"/>
      <c r="Z243" s="307"/>
      <c r="AA243" s="307"/>
      <c r="AB243" s="305"/>
    </row>
    <row r="244" spans="1:28">
      <c r="A244" s="342">
        <v>79</v>
      </c>
      <c r="B244" s="67" t="str">
        <f>IF(無償化名簿!B95=0, "",VLOOKUP(A244,無償化名簿!$A$17:$R$150,4))</f>
        <v/>
      </c>
      <c r="C244" s="345" t="str">
        <f>IF(無償化名簿!B95=0,"",VLOOKUP(A244,無償化名簿!$A$17:$R$150,3))</f>
        <v/>
      </c>
      <c r="D244" s="342" t="str">
        <f t="shared" ref="D244" si="585">IF(C244="","",AA244)</f>
        <v/>
      </c>
      <c r="E244" s="348" t="str">
        <f>IF(無償化名簿!B95=0,"",VLOOKUP(A244,無償化名簿!$A$17:$R$150,6))</f>
        <v/>
      </c>
      <c r="F244" s="351" t="str">
        <f>IF(無償化名簿!B95=0,"",VLOOKUP(A244,無償化名簿!$A$17:$R$150,7))</f>
        <v/>
      </c>
      <c r="G244" s="353" t="s">
        <v>5</v>
      </c>
      <c r="H244" s="356" t="str">
        <f>IF(無償化名簿!B95=0,"",VLOOKUP(A244,無償化名簿!$A$17:$R$150,13))</f>
        <v/>
      </c>
      <c r="I244" s="322" t="s">
        <v>101</v>
      </c>
      <c r="J244" s="359" t="s">
        <v>63</v>
      </c>
      <c r="K244" s="319" t="str">
        <f>IF(無償化名簿!B95=0,"",VLOOKUP(A244,無償化名簿!$A$17:$R$150,14))</f>
        <v/>
      </c>
      <c r="L244" s="322" t="s">
        <v>101</v>
      </c>
      <c r="M244" s="325" t="str">
        <f>IF(無償化名簿!L95=0,"ー",無償化名簿!L95)</f>
        <v>ー</v>
      </c>
      <c r="N244" s="328" t="str">
        <f>IF(AND($E$1="一時預かり事業",E244="月額契約"),"",IF(AND($E$1="一時預かり事業",E244="日額契約"),"日",IF(AND($E$1="一時預かり事業",E244="時間契約"),"時間",IF(AND($E$1="認可外保育施設",無償化名簿!L95&gt;=1),"日",IF(AND($E$1="病児保育事業",E244="月額契約"),"",IF(AND($E$1="病児保育事業",E244="日額契約"),"日",IF(AND($E$1="病児保育事業",E244="時間契約"),"時間",IF(AND($E$1="子育て援助活動支援事業",E244="月額契約"),"",IF(AND($E$1="子育て援助活動支援事業",E244="日額契約"),"日",IF(AND($E$1="子育て援助活動支援事業",E244="時間契約"),"時間",""))))))))))</f>
        <v/>
      </c>
      <c r="O244" s="331" t="str">
        <f>IF(無償化名簿!B95=0,"",VLOOKUP(A244,無償化名簿!$A$17:$R$150,15))</f>
        <v/>
      </c>
      <c r="P244" s="334" t="str">
        <f>IF(無償化名簿!B95=0,"",VLOOKUP(A244,無償化名簿!$A$17:$R$150,8))</f>
        <v/>
      </c>
      <c r="Q244" s="337" t="str">
        <f>IF(無償化名簿!B95=0,"",VLOOKUP(A244,無償化名簿!$A$17:$R$150,16))</f>
        <v/>
      </c>
      <c r="R244" s="339" t="str">
        <f>IF(無償化名簿!B95=0,"",VLOOKUP(A244,無償化名簿!$A$17:$R$150,10))</f>
        <v/>
      </c>
      <c r="S244" s="339" t="str">
        <f>IF(無償化名簿!B95=0,"",VLOOKUP(A244,無償化名簿!$A$17:$R$150,11))</f>
        <v/>
      </c>
      <c r="T244" s="308" t="str">
        <f>IF(無償化名簿!C95=0,"",VLOOKUP(A244,無償化名簿!$A$17:$R$150,18))</f>
        <v/>
      </c>
      <c r="U244" s="311" t="str">
        <f t="shared" ref="U244" si="586">IFERROR(IF(B245=0,"",IF((Q244+R244-S244)&lt;=T244,"0",IF((Q244+R244-S244)&gt;T244,((Q244+R244-S244)-T244)))),"")</f>
        <v/>
      </c>
      <c r="V244" s="314" t="str">
        <f>IF(無償化名簿!B95=0,"",IF(D244="第2号",W244,IF(D244="第3号",X244)))</f>
        <v/>
      </c>
      <c r="W244" s="306" t="e">
        <f t="shared" ref="W244" si="587">IF(AND(D244="第2号",Q244+R244-S244&gt;T244),T244,Q244+R244-S244)</f>
        <v>#VALUE!</v>
      </c>
      <c r="X244" s="306" t="e">
        <f t="shared" ref="X244" si="588">IF(AND(D244="第3号",Q244+R244-S244&gt;T244),T244,Q244+R244-S244)</f>
        <v>#VALUE!</v>
      </c>
      <c r="Y244" s="307" t="e">
        <f t="shared" ref="Y244" si="589">IF(AND(Z244=3,AB244="〇"),"第3号",IF(Z244=3,"第2号",IF(Z244=4,"第2号",IF(Z244=5,"第2号",IF(Z244=6,"第2号",IF(Z244&gt;=7,"エラー","第3号"))))))</f>
        <v>#VALUE!</v>
      </c>
      <c r="Z244" s="307" t="e">
        <f t="shared" ref="Z244" si="590">DATEDIF(C244,DATE($AA$6,4,1),"Y")</f>
        <v>#VALUE!</v>
      </c>
      <c r="AA244" s="307" t="str">
        <f t="shared" ref="AA244" si="591">IFERROR(Y244,"第3号")</f>
        <v>第3号</v>
      </c>
      <c r="AB244" s="305" t="str">
        <f>IF(無償化名簿!$B$7=1,"〇",IF(無償化名簿!$B$7=2,"〇",IF(無償化名簿!$B$7=3,"〇","×")))</f>
        <v>×</v>
      </c>
    </row>
    <row r="245" spans="1:28">
      <c r="A245" s="343"/>
      <c r="B245" s="317" t="str">
        <f>IF(無償化名簿!B95=0,"",VLOOKUP(A244,無償化名簿!$A$17:$R$150,2))</f>
        <v/>
      </c>
      <c r="C245" s="346"/>
      <c r="D245" s="343"/>
      <c r="E245" s="349"/>
      <c r="F245" s="352"/>
      <c r="G245" s="354"/>
      <c r="H245" s="357"/>
      <c r="I245" s="323"/>
      <c r="J245" s="360"/>
      <c r="K245" s="320"/>
      <c r="L245" s="323"/>
      <c r="M245" s="326"/>
      <c r="N245" s="329"/>
      <c r="O245" s="332"/>
      <c r="P245" s="335"/>
      <c r="Q245" s="338"/>
      <c r="R245" s="340"/>
      <c r="S245" s="340"/>
      <c r="T245" s="309"/>
      <c r="U245" s="312"/>
      <c r="V245" s="315"/>
      <c r="W245" s="306"/>
      <c r="X245" s="306"/>
      <c r="Y245" s="307"/>
      <c r="Z245" s="307"/>
      <c r="AA245" s="307"/>
      <c r="AB245" s="305"/>
    </row>
    <row r="246" spans="1:28" ht="19.5" thickBot="1">
      <c r="A246" s="344"/>
      <c r="B246" s="318"/>
      <c r="C246" s="347"/>
      <c r="D246" s="344"/>
      <c r="E246" s="350"/>
      <c r="F246" s="162" t="str">
        <f t="shared" ref="F246" si="592">IF(AND(E$1="認可外保育施設",E244="日額契約"),"月額換算額",IF(AND(E$1="認可外保育施設",E244="時間契約"),"月額換算額",""))</f>
        <v/>
      </c>
      <c r="G246" s="355"/>
      <c r="H246" s="358"/>
      <c r="I246" s="324"/>
      <c r="J246" s="361"/>
      <c r="K246" s="321"/>
      <c r="L246" s="324"/>
      <c r="M246" s="327"/>
      <c r="N246" s="330"/>
      <c r="O246" s="333"/>
      <c r="P246" s="336"/>
      <c r="Q246" s="146" t="str">
        <f t="shared" si="544"/>
        <v/>
      </c>
      <c r="R246" s="341"/>
      <c r="S246" s="341"/>
      <c r="T246" s="310"/>
      <c r="U246" s="313"/>
      <c r="V246" s="316"/>
      <c r="W246" s="306"/>
      <c r="X246" s="306"/>
      <c r="Y246" s="307"/>
      <c r="Z246" s="307"/>
      <c r="AA246" s="307"/>
      <c r="AB246" s="305"/>
    </row>
    <row r="247" spans="1:28">
      <c r="A247" s="342">
        <v>80</v>
      </c>
      <c r="B247" s="67" t="str">
        <f>IF(無償化名簿!B96=0, "",VLOOKUP(A247,無償化名簿!$A$17:$R$150,4))</f>
        <v/>
      </c>
      <c r="C247" s="345" t="str">
        <f>IF(無償化名簿!B96=0,"",VLOOKUP(A247,無償化名簿!$A$17:$R$150,3))</f>
        <v/>
      </c>
      <c r="D247" s="342" t="str">
        <f t="shared" ref="D247" si="593">IF(C247="","",AA247)</f>
        <v/>
      </c>
      <c r="E247" s="348" t="str">
        <f>IF(無償化名簿!B96=0,"",VLOOKUP(A247,無償化名簿!$A$17:$R$150,6))</f>
        <v/>
      </c>
      <c r="F247" s="351" t="str">
        <f>IF(無償化名簿!B96=0,"",VLOOKUP(A247,無償化名簿!$A$17:$R$150,7))</f>
        <v/>
      </c>
      <c r="G247" s="353" t="s">
        <v>5</v>
      </c>
      <c r="H247" s="356" t="str">
        <f>IF(無償化名簿!B96=0,"",VLOOKUP(A247,無償化名簿!$A$17:$R$150,13))</f>
        <v/>
      </c>
      <c r="I247" s="322" t="s">
        <v>101</v>
      </c>
      <c r="J247" s="359" t="s">
        <v>63</v>
      </c>
      <c r="K247" s="319" t="str">
        <f>IF(無償化名簿!B96=0,"",VLOOKUP(A247,無償化名簿!$A$17:$R$150,14))</f>
        <v/>
      </c>
      <c r="L247" s="322" t="s">
        <v>101</v>
      </c>
      <c r="M247" s="325" t="str">
        <f>IF(無償化名簿!L96=0,"ー",無償化名簿!L96)</f>
        <v>ー</v>
      </c>
      <c r="N247" s="328" t="str">
        <f>IF(AND($E$1="一時預かり事業",E247="月額契約"),"",IF(AND($E$1="一時預かり事業",E247="日額契約"),"日",IF(AND($E$1="一時預かり事業",E247="時間契約"),"時間",IF(AND($E$1="認可外保育施設",無償化名簿!L96&gt;=1),"日",IF(AND($E$1="病児保育事業",E247="月額契約"),"",IF(AND($E$1="病児保育事業",E247="日額契約"),"日",IF(AND($E$1="病児保育事業",E247="時間契約"),"時間",IF(AND($E$1="子育て援助活動支援事業",E247="月額契約"),"",IF(AND($E$1="子育て援助活動支援事業",E247="日額契約"),"日",IF(AND($E$1="子育て援助活動支援事業",E247="時間契約"),"時間",""))))))))))</f>
        <v/>
      </c>
      <c r="O247" s="331" t="str">
        <f>IF(無償化名簿!B96=0,"",VLOOKUP(A247,無償化名簿!$A$17:$R$150,15))</f>
        <v/>
      </c>
      <c r="P247" s="334" t="str">
        <f>IF(無償化名簿!B96=0,"",VLOOKUP(A247,無償化名簿!$A$17:$R$150,8))</f>
        <v/>
      </c>
      <c r="Q247" s="337" t="str">
        <f>IF(無償化名簿!B96=0,"",VLOOKUP(A247,無償化名簿!$A$17:$R$150,16))</f>
        <v/>
      </c>
      <c r="R247" s="339" t="str">
        <f>IF(無償化名簿!B96=0,"",VLOOKUP(A247,無償化名簿!$A$17:$R$150,10))</f>
        <v/>
      </c>
      <c r="S247" s="339" t="str">
        <f>IF(無償化名簿!B96=0,"",VLOOKUP(A247,無償化名簿!$A$17:$R$150,11))</f>
        <v/>
      </c>
      <c r="T247" s="308" t="str">
        <f>IF(無償化名簿!C96=0,"",VLOOKUP(A247,無償化名簿!$A$17:$R$150,18))</f>
        <v/>
      </c>
      <c r="U247" s="311" t="str">
        <f t="shared" ref="U247" si="594">IFERROR(IF(B248=0,"",IF((Q247+R247-S247)&lt;=T247,"0",IF((Q247+R247-S247)&gt;T247,((Q247+R247-S247)-T247)))),"")</f>
        <v/>
      </c>
      <c r="V247" s="314" t="str">
        <f>IF(無償化名簿!B96=0,"",IF(D247="第2号",W247,IF(D247="第3号",X247)))</f>
        <v/>
      </c>
      <c r="W247" s="306" t="e">
        <f t="shared" ref="W247" si="595">IF(AND(D247="第2号",Q247+R247-S247&gt;T247),T247,Q247+R247-S247)</f>
        <v>#VALUE!</v>
      </c>
      <c r="X247" s="306" t="e">
        <f t="shared" ref="X247" si="596">IF(AND(D247="第3号",Q247+R247-S247&gt;T247),T247,Q247+R247-S247)</f>
        <v>#VALUE!</v>
      </c>
      <c r="Y247" s="307" t="e">
        <f t="shared" ref="Y247" si="597">IF(AND(Z247=3,AB247="〇"),"第3号",IF(Z247=3,"第2号",IF(Z247=4,"第2号",IF(Z247=5,"第2号",IF(Z247=6,"第2号",IF(Z247&gt;=7,"エラー","第3号"))))))</f>
        <v>#VALUE!</v>
      </c>
      <c r="Z247" s="307" t="e">
        <f t="shared" ref="Z247" si="598">DATEDIF(C247,DATE($AA$6,4,1),"Y")</f>
        <v>#VALUE!</v>
      </c>
      <c r="AA247" s="307" t="str">
        <f t="shared" ref="AA247" si="599">IFERROR(Y247,"第3号")</f>
        <v>第3号</v>
      </c>
      <c r="AB247" s="305" t="str">
        <f>IF(無償化名簿!$B$7=1,"〇",IF(無償化名簿!$B$7=2,"〇",IF(無償化名簿!$B$7=3,"〇","×")))</f>
        <v>×</v>
      </c>
    </row>
    <row r="248" spans="1:28">
      <c r="A248" s="343"/>
      <c r="B248" s="317" t="str">
        <f>IF(無償化名簿!B96=0,"",VLOOKUP(A247,無償化名簿!$A$17:$R$150,2))</f>
        <v/>
      </c>
      <c r="C248" s="346"/>
      <c r="D248" s="343"/>
      <c r="E248" s="349"/>
      <c r="F248" s="352"/>
      <c r="G248" s="354"/>
      <c r="H248" s="357"/>
      <c r="I248" s="323"/>
      <c r="J248" s="360"/>
      <c r="K248" s="320"/>
      <c r="L248" s="323"/>
      <c r="M248" s="326"/>
      <c r="N248" s="329"/>
      <c r="O248" s="332"/>
      <c r="P248" s="335"/>
      <c r="Q248" s="338"/>
      <c r="R248" s="340"/>
      <c r="S248" s="340"/>
      <c r="T248" s="309"/>
      <c r="U248" s="312"/>
      <c r="V248" s="315"/>
      <c r="W248" s="306"/>
      <c r="X248" s="306"/>
      <c r="Y248" s="307"/>
      <c r="Z248" s="307"/>
      <c r="AA248" s="307"/>
      <c r="AB248" s="305"/>
    </row>
    <row r="249" spans="1:28" ht="19.5" thickBot="1">
      <c r="A249" s="344"/>
      <c r="B249" s="318"/>
      <c r="C249" s="347"/>
      <c r="D249" s="344"/>
      <c r="E249" s="350"/>
      <c r="F249" s="162" t="str">
        <f t="shared" ref="F249" si="600">IF(AND(E$1="認可外保育施設",E247="日額契約"),"月額換算額",IF(AND(E$1="認可外保育施設",E247="時間契約"),"月額換算額",""))</f>
        <v/>
      </c>
      <c r="G249" s="355"/>
      <c r="H249" s="358"/>
      <c r="I249" s="324"/>
      <c r="J249" s="361"/>
      <c r="K249" s="321"/>
      <c r="L249" s="324"/>
      <c r="M249" s="327"/>
      <c r="N249" s="330"/>
      <c r="O249" s="333"/>
      <c r="P249" s="336"/>
      <c r="Q249" s="146" t="str">
        <f t="shared" si="544"/>
        <v/>
      </c>
      <c r="R249" s="341"/>
      <c r="S249" s="341"/>
      <c r="T249" s="310"/>
      <c r="U249" s="313"/>
      <c r="V249" s="316"/>
      <c r="W249" s="306"/>
      <c r="X249" s="306"/>
      <c r="Y249" s="307"/>
      <c r="Z249" s="307"/>
      <c r="AA249" s="307"/>
      <c r="AB249" s="305"/>
    </row>
    <row r="250" spans="1:28">
      <c r="A250" s="342">
        <v>81</v>
      </c>
      <c r="B250" s="67" t="str">
        <f>IF(無償化名簿!B97=0, "",VLOOKUP(A250,無償化名簿!$A$17:$R$150,4))</f>
        <v/>
      </c>
      <c r="C250" s="345" t="str">
        <f>IF(無償化名簿!B97=0,"",VLOOKUP(A250,無償化名簿!$A$17:$R$150,3))</f>
        <v/>
      </c>
      <c r="D250" s="342" t="str">
        <f t="shared" ref="D250" si="601">IF(C250="","",AA250)</f>
        <v/>
      </c>
      <c r="E250" s="348" t="str">
        <f>IF(無償化名簿!B97=0,"",VLOOKUP(A250,無償化名簿!$A$17:$R$150,6))</f>
        <v/>
      </c>
      <c r="F250" s="351" t="str">
        <f>IF(無償化名簿!B97=0,"",VLOOKUP(A250,無償化名簿!$A$17:$R$150,7))</f>
        <v/>
      </c>
      <c r="G250" s="353" t="s">
        <v>5</v>
      </c>
      <c r="H250" s="356" t="str">
        <f>IF(無償化名簿!B97=0,"",VLOOKUP(A250,無償化名簿!$A$17:$R$150,13))</f>
        <v/>
      </c>
      <c r="I250" s="322" t="s">
        <v>101</v>
      </c>
      <c r="J250" s="359" t="s">
        <v>63</v>
      </c>
      <c r="K250" s="319" t="str">
        <f>IF(無償化名簿!B97=0,"",VLOOKUP(A250,無償化名簿!$A$17:$R$150,14))</f>
        <v/>
      </c>
      <c r="L250" s="322" t="s">
        <v>101</v>
      </c>
      <c r="M250" s="325" t="str">
        <f>IF(無償化名簿!L97=0,"ー",無償化名簿!L97)</f>
        <v>ー</v>
      </c>
      <c r="N250" s="328" t="str">
        <f>IF(AND($E$1="一時預かり事業",E250="月額契約"),"",IF(AND($E$1="一時預かり事業",E250="日額契約"),"日",IF(AND($E$1="一時預かり事業",E250="時間契約"),"時間",IF(AND($E$1="認可外保育施設",無償化名簿!L97&gt;=1),"日",IF(AND($E$1="病児保育事業",E250="月額契約"),"",IF(AND($E$1="病児保育事業",E250="日額契約"),"日",IF(AND($E$1="病児保育事業",E250="時間契約"),"時間",IF(AND($E$1="子育て援助活動支援事業",E250="月額契約"),"",IF(AND($E$1="子育て援助活動支援事業",E250="日額契約"),"日",IF(AND($E$1="子育て援助活動支援事業",E250="時間契約"),"時間",""))))))))))</f>
        <v/>
      </c>
      <c r="O250" s="331" t="str">
        <f>IF(無償化名簿!B97=0,"",VLOOKUP(A250,無償化名簿!$A$17:$R$150,15))</f>
        <v/>
      </c>
      <c r="P250" s="334" t="str">
        <f>IF(無償化名簿!B97=0,"",VLOOKUP(A250,無償化名簿!$A$17:$R$150,8))</f>
        <v/>
      </c>
      <c r="Q250" s="337" t="str">
        <f>IF(無償化名簿!B97=0,"",VLOOKUP(A250,無償化名簿!$A$17:$R$150,16))</f>
        <v/>
      </c>
      <c r="R250" s="339" t="str">
        <f>IF(無償化名簿!B97=0,"",VLOOKUP(A250,無償化名簿!$A$17:$R$150,10))</f>
        <v/>
      </c>
      <c r="S250" s="339" t="str">
        <f>IF(無償化名簿!B97=0,"",VLOOKUP(A250,無償化名簿!$A$17:$R$150,11))</f>
        <v/>
      </c>
      <c r="T250" s="308" t="str">
        <f>IF(無償化名簿!C97=0,"",VLOOKUP(A250,無償化名簿!$A$17:$R$150,18))</f>
        <v/>
      </c>
      <c r="U250" s="311" t="str">
        <f t="shared" ref="U250" si="602">IFERROR(IF(B251=0,"",IF((Q250+R250-S250)&lt;=T250,"0",IF((Q250+R250-S250)&gt;T250,((Q250+R250-S250)-T250)))),"")</f>
        <v/>
      </c>
      <c r="V250" s="314" t="str">
        <f>IF(無償化名簿!B97=0,"",IF(D250="第2号",W250,IF(D250="第3号",X250)))</f>
        <v/>
      </c>
      <c r="W250" s="306" t="e">
        <f t="shared" ref="W250" si="603">IF(AND(D250="第2号",Q250+R250-S250&gt;T250),T250,Q250+R250-S250)</f>
        <v>#VALUE!</v>
      </c>
      <c r="X250" s="306" t="e">
        <f t="shared" ref="X250" si="604">IF(AND(D250="第3号",Q250+R250-S250&gt;T250),T250,Q250+R250-S250)</f>
        <v>#VALUE!</v>
      </c>
      <c r="Y250" s="307" t="e">
        <f t="shared" ref="Y250" si="605">IF(AND(Z250=3,AB250="〇"),"第3号",IF(Z250=3,"第2号",IF(Z250=4,"第2号",IF(Z250=5,"第2号",IF(Z250=6,"第2号",IF(Z250&gt;=7,"エラー","第3号"))))))</f>
        <v>#VALUE!</v>
      </c>
      <c r="Z250" s="307" t="e">
        <f t="shared" ref="Z250" si="606">DATEDIF(C250,DATE($AA$6,4,1),"Y")</f>
        <v>#VALUE!</v>
      </c>
      <c r="AA250" s="307" t="str">
        <f t="shared" ref="AA250" si="607">IFERROR(Y250,"第3号")</f>
        <v>第3号</v>
      </c>
      <c r="AB250" s="305" t="str">
        <f>IF(無償化名簿!$B$7=1,"〇",IF(無償化名簿!$B$7=2,"〇",IF(無償化名簿!$B$7=3,"〇","×")))</f>
        <v>×</v>
      </c>
    </row>
    <row r="251" spans="1:28">
      <c r="A251" s="343"/>
      <c r="B251" s="317" t="str">
        <f>IF(無償化名簿!B97=0,"",VLOOKUP(A250,無償化名簿!$A$17:$R$150,2))</f>
        <v/>
      </c>
      <c r="C251" s="346"/>
      <c r="D251" s="343"/>
      <c r="E251" s="349"/>
      <c r="F251" s="352"/>
      <c r="G251" s="354"/>
      <c r="H251" s="357"/>
      <c r="I251" s="323"/>
      <c r="J251" s="360"/>
      <c r="K251" s="320"/>
      <c r="L251" s="323"/>
      <c r="M251" s="326"/>
      <c r="N251" s="329"/>
      <c r="O251" s="332"/>
      <c r="P251" s="335"/>
      <c r="Q251" s="338"/>
      <c r="R251" s="340"/>
      <c r="S251" s="340"/>
      <c r="T251" s="309"/>
      <c r="U251" s="312"/>
      <c r="V251" s="315"/>
      <c r="W251" s="306"/>
      <c r="X251" s="306"/>
      <c r="Y251" s="307"/>
      <c r="Z251" s="307"/>
      <c r="AA251" s="307"/>
      <c r="AB251" s="305"/>
    </row>
    <row r="252" spans="1:28" ht="19.5" thickBot="1">
      <c r="A252" s="344"/>
      <c r="B252" s="318"/>
      <c r="C252" s="347"/>
      <c r="D252" s="344"/>
      <c r="E252" s="350"/>
      <c r="F252" s="162" t="str">
        <f t="shared" ref="F252" si="608">IF(AND(E$1="認可外保育施設",E250="日額契約"),"月額換算額",IF(AND(E$1="認可外保育施設",E250="時間契約"),"月額換算額",""))</f>
        <v/>
      </c>
      <c r="G252" s="355"/>
      <c r="H252" s="358"/>
      <c r="I252" s="324"/>
      <c r="J252" s="361"/>
      <c r="K252" s="321"/>
      <c r="L252" s="324"/>
      <c r="M252" s="327"/>
      <c r="N252" s="330"/>
      <c r="O252" s="333"/>
      <c r="P252" s="336"/>
      <c r="Q252" s="146" t="str">
        <f t="shared" si="544"/>
        <v/>
      </c>
      <c r="R252" s="341"/>
      <c r="S252" s="341"/>
      <c r="T252" s="310"/>
      <c r="U252" s="313"/>
      <c r="V252" s="316"/>
      <c r="W252" s="306"/>
      <c r="X252" s="306"/>
      <c r="Y252" s="307"/>
      <c r="Z252" s="307"/>
      <c r="AA252" s="307"/>
      <c r="AB252" s="305"/>
    </row>
    <row r="253" spans="1:28">
      <c r="A253" s="342">
        <v>82</v>
      </c>
      <c r="B253" s="67" t="str">
        <f>IF(無償化名簿!B98=0, "",VLOOKUP(A253,無償化名簿!$A$17:$R$150,4))</f>
        <v/>
      </c>
      <c r="C253" s="345" t="str">
        <f>IF(無償化名簿!B98=0,"",VLOOKUP(A253,無償化名簿!$A$17:$R$150,3))</f>
        <v/>
      </c>
      <c r="D253" s="342" t="str">
        <f t="shared" ref="D253" si="609">IF(C253="","",AA253)</f>
        <v/>
      </c>
      <c r="E253" s="348" t="str">
        <f>IF(無償化名簿!B98=0,"",VLOOKUP(A253,無償化名簿!$A$17:$R$150,6))</f>
        <v/>
      </c>
      <c r="F253" s="351" t="str">
        <f>IF(無償化名簿!B98=0,"",VLOOKUP(A253,無償化名簿!$A$17:$R$150,7))</f>
        <v/>
      </c>
      <c r="G253" s="353" t="s">
        <v>5</v>
      </c>
      <c r="H253" s="356" t="str">
        <f>IF(無償化名簿!B98=0,"",VLOOKUP(A253,無償化名簿!$A$17:$R$150,13))</f>
        <v/>
      </c>
      <c r="I253" s="322" t="s">
        <v>101</v>
      </c>
      <c r="J253" s="359" t="s">
        <v>63</v>
      </c>
      <c r="K253" s="319" t="str">
        <f>IF(無償化名簿!B98=0,"",VLOOKUP(A253,無償化名簿!$A$17:$R$150,14))</f>
        <v/>
      </c>
      <c r="L253" s="322" t="s">
        <v>101</v>
      </c>
      <c r="M253" s="325" t="str">
        <f>IF(無償化名簿!L98=0,"ー",無償化名簿!L98)</f>
        <v>ー</v>
      </c>
      <c r="N253" s="328" t="str">
        <f>IF(AND($E$1="一時預かり事業",E253="月額契約"),"",IF(AND($E$1="一時預かり事業",E253="日額契約"),"日",IF(AND($E$1="一時預かり事業",E253="時間契約"),"時間",IF(AND($E$1="認可外保育施設",無償化名簿!L98&gt;=1),"日",IF(AND($E$1="病児保育事業",E253="月額契約"),"",IF(AND($E$1="病児保育事業",E253="日額契約"),"日",IF(AND($E$1="病児保育事業",E253="時間契約"),"時間",IF(AND($E$1="子育て援助活動支援事業",E253="月額契約"),"",IF(AND($E$1="子育て援助活動支援事業",E253="日額契約"),"日",IF(AND($E$1="子育て援助活動支援事業",E253="時間契約"),"時間",""))))))))))</f>
        <v/>
      </c>
      <c r="O253" s="331" t="str">
        <f>IF(無償化名簿!B98=0,"",VLOOKUP(A253,無償化名簿!$A$17:$R$150,15))</f>
        <v/>
      </c>
      <c r="P253" s="334" t="str">
        <f>IF(無償化名簿!B98=0,"",VLOOKUP(A253,無償化名簿!$A$17:$R$150,8))</f>
        <v/>
      </c>
      <c r="Q253" s="337" t="str">
        <f>IF(無償化名簿!B98=0,"",VLOOKUP(A253,無償化名簿!$A$17:$R$150,16))</f>
        <v/>
      </c>
      <c r="R253" s="339" t="str">
        <f>IF(無償化名簿!B98=0,"",VLOOKUP(A253,無償化名簿!$A$17:$R$150,10))</f>
        <v/>
      </c>
      <c r="S253" s="339" t="str">
        <f>IF(無償化名簿!B98=0,"",VLOOKUP(A253,無償化名簿!$A$17:$R$150,11))</f>
        <v/>
      </c>
      <c r="T253" s="308" t="str">
        <f>IF(無償化名簿!C98=0,"",VLOOKUP(A253,無償化名簿!$A$17:$R$150,18))</f>
        <v/>
      </c>
      <c r="U253" s="311" t="str">
        <f t="shared" ref="U253" si="610">IFERROR(IF(B254=0,"",IF((Q253+R253-S253)&lt;=T253,"0",IF((Q253+R253-S253)&gt;T253,((Q253+R253-S253)-T253)))),"")</f>
        <v/>
      </c>
      <c r="V253" s="314" t="str">
        <f>IF(無償化名簿!B98=0,"",IF(D253="第2号",W253,IF(D253="第3号",X253)))</f>
        <v/>
      </c>
      <c r="W253" s="306" t="e">
        <f t="shared" ref="W253" si="611">IF(AND(D253="第2号",Q253+R253-S253&gt;T253),T253,Q253+R253-S253)</f>
        <v>#VALUE!</v>
      </c>
      <c r="X253" s="306" t="e">
        <f t="shared" ref="X253" si="612">IF(AND(D253="第3号",Q253+R253-S253&gt;T253),T253,Q253+R253-S253)</f>
        <v>#VALUE!</v>
      </c>
      <c r="Y253" s="307" t="e">
        <f t="shared" ref="Y253" si="613">IF(AND(Z253=3,AB253="〇"),"第3号",IF(Z253=3,"第2号",IF(Z253=4,"第2号",IF(Z253=5,"第2号",IF(Z253=6,"第2号",IF(Z253&gt;=7,"エラー","第3号"))))))</f>
        <v>#VALUE!</v>
      </c>
      <c r="Z253" s="307" t="e">
        <f t="shared" ref="Z253" si="614">DATEDIF(C253,DATE($AA$6,4,1),"Y")</f>
        <v>#VALUE!</v>
      </c>
      <c r="AA253" s="307" t="str">
        <f t="shared" ref="AA253" si="615">IFERROR(Y253,"第3号")</f>
        <v>第3号</v>
      </c>
      <c r="AB253" s="305" t="str">
        <f>IF(無償化名簿!$B$7=1,"〇",IF(無償化名簿!$B$7=2,"〇",IF(無償化名簿!$B$7=3,"〇","×")))</f>
        <v>×</v>
      </c>
    </row>
    <row r="254" spans="1:28">
      <c r="A254" s="343"/>
      <c r="B254" s="317" t="str">
        <f>IF(無償化名簿!B98=0,"",VLOOKUP(A253,無償化名簿!$A$17:$R$150,2))</f>
        <v/>
      </c>
      <c r="C254" s="346"/>
      <c r="D254" s="343"/>
      <c r="E254" s="349"/>
      <c r="F254" s="352"/>
      <c r="G254" s="354"/>
      <c r="H254" s="357"/>
      <c r="I254" s="323"/>
      <c r="J254" s="360"/>
      <c r="K254" s="320"/>
      <c r="L254" s="323"/>
      <c r="M254" s="326"/>
      <c r="N254" s="329"/>
      <c r="O254" s="332"/>
      <c r="P254" s="335"/>
      <c r="Q254" s="338"/>
      <c r="R254" s="340"/>
      <c r="S254" s="340"/>
      <c r="T254" s="309"/>
      <c r="U254" s="312"/>
      <c r="V254" s="315"/>
      <c r="W254" s="306"/>
      <c r="X254" s="306"/>
      <c r="Y254" s="307"/>
      <c r="Z254" s="307"/>
      <c r="AA254" s="307"/>
      <c r="AB254" s="305"/>
    </row>
    <row r="255" spans="1:28" ht="19.5" thickBot="1">
      <c r="A255" s="344"/>
      <c r="B255" s="318"/>
      <c r="C255" s="347"/>
      <c r="D255" s="344"/>
      <c r="E255" s="350"/>
      <c r="F255" s="162" t="str">
        <f t="shared" ref="F255" si="616">IF(AND(E$1="認可外保育施設",E253="日額契約"),"月額換算額",IF(AND(E$1="認可外保育施設",E253="時間契約"),"月額換算額",""))</f>
        <v/>
      </c>
      <c r="G255" s="355"/>
      <c r="H255" s="358"/>
      <c r="I255" s="324"/>
      <c r="J255" s="361"/>
      <c r="K255" s="321"/>
      <c r="L255" s="324"/>
      <c r="M255" s="327"/>
      <c r="N255" s="330"/>
      <c r="O255" s="333"/>
      <c r="P255" s="336"/>
      <c r="Q255" s="146" t="str">
        <f t="shared" si="544"/>
        <v/>
      </c>
      <c r="R255" s="341"/>
      <c r="S255" s="341"/>
      <c r="T255" s="310"/>
      <c r="U255" s="313"/>
      <c r="V255" s="316"/>
      <c r="W255" s="306"/>
      <c r="X255" s="306"/>
      <c r="Y255" s="307"/>
      <c r="Z255" s="307"/>
      <c r="AA255" s="307"/>
      <c r="AB255" s="305"/>
    </row>
    <row r="256" spans="1:28">
      <c r="A256" s="342">
        <v>83</v>
      </c>
      <c r="B256" s="67" t="str">
        <f>IF(無償化名簿!B99=0, "",VLOOKUP(A256,無償化名簿!$A$17:$R$150,4))</f>
        <v/>
      </c>
      <c r="C256" s="345" t="str">
        <f>IF(無償化名簿!B99=0,"",VLOOKUP(A256,無償化名簿!$A$17:$R$150,3))</f>
        <v/>
      </c>
      <c r="D256" s="342" t="str">
        <f t="shared" ref="D256" si="617">IF(C256="","",AA256)</f>
        <v/>
      </c>
      <c r="E256" s="348" t="str">
        <f>IF(無償化名簿!B99=0,"",VLOOKUP(A256,無償化名簿!$A$17:$R$150,6))</f>
        <v/>
      </c>
      <c r="F256" s="351" t="str">
        <f>IF(無償化名簿!B99=0,"",VLOOKUP(A256,無償化名簿!$A$17:$R$150,7))</f>
        <v/>
      </c>
      <c r="G256" s="353" t="s">
        <v>5</v>
      </c>
      <c r="H256" s="356" t="str">
        <f>IF(無償化名簿!B99=0,"",VLOOKUP(A256,無償化名簿!$A$17:$R$150,13))</f>
        <v/>
      </c>
      <c r="I256" s="322" t="s">
        <v>101</v>
      </c>
      <c r="J256" s="359" t="s">
        <v>63</v>
      </c>
      <c r="K256" s="319" t="str">
        <f>IF(無償化名簿!B99=0,"",VLOOKUP(A256,無償化名簿!$A$17:$R$150,14))</f>
        <v/>
      </c>
      <c r="L256" s="322" t="s">
        <v>101</v>
      </c>
      <c r="M256" s="325" t="str">
        <f>IF(無償化名簿!L99=0,"ー",無償化名簿!L99)</f>
        <v>ー</v>
      </c>
      <c r="N256" s="328" t="str">
        <f>IF(AND($E$1="一時預かり事業",E256="月額契約"),"",IF(AND($E$1="一時預かり事業",E256="日額契約"),"日",IF(AND($E$1="一時預かり事業",E256="時間契約"),"時間",IF(AND($E$1="認可外保育施設",無償化名簿!L99&gt;=1),"日",IF(AND($E$1="病児保育事業",E256="月額契約"),"",IF(AND($E$1="病児保育事業",E256="日額契約"),"日",IF(AND($E$1="病児保育事業",E256="時間契約"),"時間",IF(AND($E$1="子育て援助活動支援事業",E256="月額契約"),"",IF(AND($E$1="子育て援助活動支援事業",E256="日額契約"),"日",IF(AND($E$1="子育て援助活動支援事業",E256="時間契約"),"時間",""))))))))))</f>
        <v/>
      </c>
      <c r="O256" s="331" t="str">
        <f>IF(無償化名簿!B99=0,"",VLOOKUP(A256,無償化名簿!$A$17:$R$150,15))</f>
        <v/>
      </c>
      <c r="P256" s="334" t="str">
        <f>IF(無償化名簿!B99=0,"",VLOOKUP(A256,無償化名簿!$A$17:$R$150,8))</f>
        <v/>
      </c>
      <c r="Q256" s="337" t="str">
        <f>IF(無償化名簿!B99=0,"",VLOOKUP(A256,無償化名簿!$A$17:$R$150,16))</f>
        <v/>
      </c>
      <c r="R256" s="339" t="str">
        <f>IF(無償化名簿!B99=0,"",VLOOKUP(A256,無償化名簿!$A$17:$R$150,10))</f>
        <v/>
      </c>
      <c r="S256" s="339" t="str">
        <f>IF(無償化名簿!B99=0,"",VLOOKUP(A256,無償化名簿!$A$17:$R$150,11))</f>
        <v/>
      </c>
      <c r="T256" s="308" t="str">
        <f>IF(無償化名簿!C99=0,"",VLOOKUP(A256,無償化名簿!$A$17:$R$150,18))</f>
        <v/>
      </c>
      <c r="U256" s="311" t="str">
        <f t="shared" ref="U256" si="618">IFERROR(IF(B257=0,"",IF((Q256+R256-S256)&lt;=T256,"0",IF((Q256+R256-S256)&gt;T256,((Q256+R256-S256)-T256)))),"")</f>
        <v/>
      </c>
      <c r="V256" s="314" t="str">
        <f>IF(無償化名簿!B99=0,"",IF(D256="第2号",W256,IF(D256="第3号",X256)))</f>
        <v/>
      </c>
      <c r="W256" s="306" t="e">
        <f t="shared" ref="W256" si="619">IF(AND(D256="第2号",Q256+R256-S256&gt;T256),T256,Q256+R256-S256)</f>
        <v>#VALUE!</v>
      </c>
      <c r="X256" s="306" t="e">
        <f t="shared" ref="X256" si="620">IF(AND(D256="第3号",Q256+R256-S256&gt;T256),T256,Q256+R256-S256)</f>
        <v>#VALUE!</v>
      </c>
      <c r="Y256" s="307" t="e">
        <f t="shared" ref="Y256" si="621">IF(AND(Z256=3,AB256="〇"),"第3号",IF(Z256=3,"第2号",IF(Z256=4,"第2号",IF(Z256=5,"第2号",IF(Z256=6,"第2号",IF(Z256&gt;=7,"エラー","第3号"))))))</f>
        <v>#VALUE!</v>
      </c>
      <c r="Z256" s="307" t="e">
        <f t="shared" ref="Z256" si="622">DATEDIF(C256,DATE($AA$6,4,1),"Y")</f>
        <v>#VALUE!</v>
      </c>
      <c r="AA256" s="307" t="str">
        <f t="shared" ref="AA256" si="623">IFERROR(Y256,"第3号")</f>
        <v>第3号</v>
      </c>
      <c r="AB256" s="305" t="str">
        <f>IF(無償化名簿!$B$7=1,"〇",IF(無償化名簿!$B$7=2,"〇",IF(無償化名簿!$B$7=3,"〇","×")))</f>
        <v>×</v>
      </c>
    </row>
    <row r="257" spans="1:28">
      <c r="A257" s="343"/>
      <c r="B257" s="317" t="str">
        <f>IF(無償化名簿!B99=0,"",VLOOKUP(A256,無償化名簿!$A$17:$R$150,2))</f>
        <v/>
      </c>
      <c r="C257" s="346"/>
      <c r="D257" s="343"/>
      <c r="E257" s="349"/>
      <c r="F257" s="352"/>
      <c r="G257" s="354"/>
      <c r="H257" s="357"/>
      <c r="I257" s="323"/>
      <c r="J257" s="360"/>
      <c r="K257" s="320"/>
      <c r="L257" s="323"/>
      <c r="M257" s="326"/>
      <c r="N257" s="329"/>
      <c r="O257" s="332"/>
      <c r="P257" s="335"/>
      <c r="Q257" s="338"/>
      <c r="R257" s="340"/>
      <c r="S257" s="340"/>
      <c r="T257" s="309"/>
      <c r="U257" s="312"/>
      <c r="V257" s="315"/>
      <c r="W257" s="306"/>
      <c r="X257" s="306"/>
      <c r="Y257" s="307"/>
      <c r="Z257" s="307"/>
      <c r="AA257" s="307"/>
      <c r="AB257" s="305"/>
    </row>
    <row r="258" spans="1:28" ht="19.5" thickBot="1">
      <c r="A258" s="344"/>
      <c r="B258" s="318"/>
      <c r="C258" s="347"/>
      <c r="D258" s="344"/>
      <c r="E258" s="350"/>
      <c r="F258" s="162" t="str">
        <f t="shared" ref="F258" si="624">IF(AND(E$1="認可外保育施設",E256="日額契約"),"月額換算額",IF(AND(E$1="認可外保育施設",E256="時間契約"),"月額換算額",""))</f>
        <v/>
      </c>
      <c r="G258" s="355"/>
      <c r="H258" s="358"/>
      <c r="I258" s="324"/>
      <c r="J258" s="361"/>
      <c r="K258" s="321"/>
      <c r="L258" s="324"/>
      <c r="M258" s="327"/>
      <c r="N258" s="330"/>
      <c r="O258" s="333"/>
      <c r="P258" s="336"/>
      <c r="Q258" s="146" t="str">
        <f t="shared" si="544"/>
        <v/>
      </c>
      <c r="R258" s="341"/>
      <c r="S258" s="341"/>
      <c r="T258" s="310"/>
      <c r="U258" s="313"/>
      <c r="V258" s="316"/>
      <c r="W258" s="306"/>
      <c r="X258" s="306"/>
      <c r="Y258" s="307"/>
      <c r="Z258" s="307"/>
      <c r="AA258" s="307"/>
      <c r="AB258" s="305"/>
    </row>
    <row r="259" spans="1:28">
      <c r="A259" s="342">
        <v>84</v>
      </c>
      <c r="B259" s="67" t="str">
        <f>IF(無償化名簿!B100=0, "",VLOOKUP(A259,無償化名簿!$A$17:$R$150,4))</f>
        <v/>
      </c>
      <c r="C259" s="345" t="str">
        <f>IF(無償化名簿!B100=0,"",VLOOKUP(A259,無償化名簿!$A$17:$R$150,3))</f>
        <v/>
      </c>
      <c r="D259" s="342" t="str">
        <f t="shared" ref="D259" si="625">IF(C259="","",AA259)</f>
        <v/>
      </c>
      <c r="E259" s="348" t="str">
        <f>IF(無償化名簿!B100=0,"",VLOOKUP(A259,無償化名簿!$A$17:$R$150,6))</f>
        <v/>
      </c>
      <c r="F259" s="351" t="str">
        <f>IF(無償化名簿!B100=0,"",VLOOKUP(A259,無償化名簿!$A$17:$R$150,7))</f>
        <v/>
      </c>
      <c r="G259" s="353" t="s">
        <v>5</v>
      </c>
      <c r="H259" s="356" t="str">
        <f>IF(無償化名簿!B100=0,"",VLOOKUP(A259,無償化名簿!$A$17:$R$150,13))</f>
        <v/>
      </c>
      <c r="I259" s="322" t="s">
        <v>101</v>
      </c>
      <c r="J259" s="359" t="s">
        <v>63</v>
      </c>
      <c r="K259" s="319" t="str">
        <f>IF(無償化名簿!B100=0,"",VLOOKUP(A259,無償化名簿!$A$17:$R$150,14))</f>
        <v/>
      </c>
      <c r="L259" s="322" t="s">
        <v>101</v>
      </c>
      <c r="M259" s="325" t="str">
        <f>IF(無償化名簿!L100=0,"ー",無償化名簿!L100)</f>
        <v>ー</v>
      </c>
      <c r="N259" s="328" t="str">
        <f>IF(AND($E$1="一時預かり事業",E259="月額契約"),"",IF(AND($E$1="一時預かり事業",E259="日額契約"),"日",IF(AND($E$1="一時預かり事業",E259="時間契約"),"時間",IF(AND($E$1="認可外保育施設",無償化名簿!L100&gt;=1),"日",IF(AND($E$1="病児保育事業",E259="月額契約"),"",IF(AND($E$1="病児保育事業",E259="日額契約"),"日",IF(AND($E$1="病児保育事業",E259="時間契約"),"時間",IF(AND($E$1="子育て援助活動支援事業",E259="月額契約"),"",IF(AND($E$1="子育て援助活動支援事業",E259="日額契約"),"日",IF(AND($E$1="子育て援助活動支援事業",E259="時間契約"),"時間",""))))))))))</f>
        <v/>
      </c>
      <c r="O259" s="331" t="str">
        <f>IF(無償化名簿!B100=0,"",VLOOKUP(A259,無償化名簿!$A$17:$R$150,15))</f>
        <v/>
      </c>
      <c r="P259" s="334" t="str">
        <f>IF(無償化名簿!B100=0,"",VLOOKUP(A259,無償化名簿!$A$17:$R$150,8))</f>
        <v/>
      </c>
      <c r="Q259" s="337" t="str">
        <f>IF(無償化名簿!B100=0,"",VLOOKUP(A259,無償化名簿!$A$17:$R$150,16))</f>
        <v/>
      </c>
      <c r="R259" s="339" t="str">
        <f>IF(無償化名簿!B100=0,"",VLOOKUP(A259,無償化名簿!$A$17:$R$150,10))</f>
        <v/>
      </c>
      <c r="S259" s="339" t="str">
        <f>IF(無償化名簿!B100=0,"",VLOOKUP(A259,無償化名簿!$A$17:$R$150,11))</f>
        <v/>
      </c>
      <c r="T259" s="308" t="str">
        <f>IF(無償化名簿!C100=0,"",VLOOKUP(A259,無償化名簿!$A$17:$R$150,18))</f>
        <v/>
      </c>
      <c r="U259" s="311" t="str">
        <f t="shared" ref="U259" si="626">IFERROR(IF(B260=0,"",IF((Q259+R259-S259)&lt;=T259,"0",IF((Q259+R259-S259)&gt;T259,((Q259+R259-S259)-T259)))),"")</f>
        <v/>
      </c>
      <c r="V259" s="314" t="str">
        <f>IF(無償化名簿!B100=0,"",IF(D259="第2号",W259,IF(D259="第3号",X259)))</f>
        <v/>
      </c>
      <c r="W259" s="306" t="e">
        <f t="shared" ref="W259" si="627">IF(AND(D259="第2号",Q259+R259-S259&gt;T259),T259,Q259+R259-S259)</f>
        <v>#VALUE!</v>
      </c>
      <c r="X259" s="306" t="e">
        <f t="shared" ref="X259" si="628">IF(AND(D259="第3号",Q259+R259-S259&gt;T259),T259,Q259+R259-S259)</f>
        <v>#VALUE!</v>
      </c>
      <c r="Y259" s="307" t="e">
        <f t="shared" ref="Y259" si="629">IF(AND(Z259=3,AB259="〇"),"第3号",IF(Z259=3,"第2号",IF(Z259=4,"第2号",IF(Z259=5,"第2号",IF(Z259=6,"第2号",IF(Z259&gt;=7,"エラー","第3号"))))))</f>
        <v>#VALUE!</v>
      </c>
      <c r="Z259" s="307" t="e">
        <f t="shared" ref="Z259" si="630">DATEDIF(C259,DATE($AA$6,4,1),"Y")</f>
        <v>#VALUE!</v>
      </c>
      <c r="AA259" s="307" t="str">
        <f t="shared" ref="AA259" si="631">IFERROR(Y259,"第3号")</f>
        <v>第3号</v>
      </c>
      <c r="AB259" s="305" t="str">
        <f>IF(無償化名簿!$B$7=1,"〇",IF(無償化名簿!$B$7=2,"〇",IF(無償化名簿!$B$7=3,"〇","×")))</f>
        <v>×</v>
      </c>
    </row>
    <row r="260" spans="1:28">
      <c r="A260" s="343"/>
      <c r="B260" s="317" t="str">
        <f>IF(無償化名簿!B100=0,"",VLOOKUP(A259,無償化名簿!$A$17:$R$150,2))</f>
        <v/>
      </c>
      <c r="C260" s="346"/>
      <c r="D260" s="343"/>
      <c r="E260" s="349"/>
      <c r="F260" s="352"/>
      <c r="G260" s="354"/>
      <c r="H260" s="357"/>
      <c r="I260" s="323"/>
      <c r="J260" s="360"/>
      <c r="K260" s="320"/>
      <c r="L260" s="323"/>
      <c r="M260" s="326"/>
      <c r="N260" s="329"/>
      <c r="O260" s="332"/>
      <c r="P260" s="335"/>
      <c r="Q260" s="338"/>
      <c r="R260" s="340"/>
      <c r="S260" s="340"/>
      <c r="T260" s="309"/>
      <c r="U260" s="312"/>
      <c r="V260" s="315"/>
      <c r="W260" s="306"/>
      <c r="X260" s="306"/>
      <c r="Y260" s="307"/>
      <c r="Z260" s="307"/>
      <c r="AA260" s="307"/>
      <c r="AB260" s="305"/>
    </row>
    <row r="261" spans="1:28" ht="19.5" thickBot="1">
      <c r="A261" s="344"/>
      <c r="B261" s="318"/>
      <c r="C261" s="347"/>
      <c r="D261" s="344"/>
      <c r="E261" s="350"/>
      <c r="F261" s="162" t="str">
        <f t="shared" ref="F261" si="632">IF(AND(E$1="認可外保育施設",E259="日額契約"),"月額換算額",IF(AND(E$1="認可外保育施設",E259="時間契約"),"月額換算額",""))</f>
        <v/>
      </c>
      <c r="G261" s="355"/>
      <c r="H261" s="358"/>
      <c r="I261" s="324"/>
      <c r="J261" s="361"/>
      <c r="K261" s="321"/>
      <c r="L261" s="324"/>
      <c r="M261" s="327"/>
      <c r="N261" s="330"/>
      <c r="O261" s="333"/>
      <c r="P261" s="336"/>
      <c r="Q261" s="146" t="str">
        <f t="shared" si="544"/>
        <v/>
      </c>
      <c r="R261" s="341"/>
      <c r="S261" s="341"/>
      <c r="T261" s="310"/>
      <c r="U261" s="313"/>
      <c r="V261" s="316"/>
      <c r="W261" s="306"/>
      <c r="X261" s="306"/>
      <c r="Y261" s="307"/>
      <c r="Z261" s="307"/>
      <c r="AA261" s="307"/>
      <c r="AB261" s="305"/>
    </row>
    <row r="262" spans="1:28">
      <c r="A262" s="342">
        <v>85</v>
      </c>
      <c r="B262" s="67" t="str">
        <f>IF(無償化名簿!B101=0, "",VLOOKUP(A262,無償化名簿!$A$17:$R$150,4))</f>
        <v/>
      </c>
      <c r="C262" s="345" t="str">
        <f>IF(無償化名簿!B101=0,"",VLOOKUP(A262,無償化名簿!$A$17:$R$150,3))</f>
        <v/>
      </c>
      <c r="D262" s="342" t="str">
        <f t="shared" ref="D262" si="633">IF(C262="","",AA262)</f>
        <v/>
      </c>
      <c r="E262" s="348" t="str">
        <f>IF(無償化名簿!B101=0,"",VLOOKUP(A262,無償化名簿!$A$17:$R$150,6))</f>
        <v/>
      </c>
      <c r="F262" s="351" t="str">
        <f>IF(無償化名簿!B101=0,"",VLOOKUP(A262,無償化名簿!$A$17:$R$150,7))</f>
        <v/>
      </c>
      <c r="G262" s="353" t="s">
        <v>5</v>
      </c>
      <c r="H262" s="356" t="str">
        <f>IF(無償化名簿!B101=0,"",VLOOKUP(A262,無償化名簿!$A$17:$R$150,13))</f>
        <v/>
      </c>
      <c r="I262" s="322" t="s">
        <v>101</v>
      </c>
      <c r="J262" s="359" t="s">
        <v>63</v>
      </c>
      <c r="K262" s="319" t="str">
        <f>IF(無償化名簿!B101=0,"",VLOOKUP(A262,無償化名簿!$A$17:$R$150,14))</f>
        <v/>
      </c>
      <c r="L262" s="322" t="s">
        <v>101</v>
      </c>
      <c r="M262" s="325" t="str">
        <f>IF(無償化名簿!L101=0,"ー",無償化名簿!L101)</f>
        <v>ー</v>
      </c>
      <c r="N262" s="328" t="str">
        <f>IF(AND($E$1="一時預かり事業",E262="月額契約"),"",IF(AND($E$1="一時預かり事業",E262="日額契約"),"日",IF(AND($E$1="一時預かり事業",E262="時間契約"),"時間",IF(AND($E$1="認可外保育施設",無償化名簿!L101&gt;=1),"日",IF(AND($E$1="病児保育事業",E262="月額契約"),"",IF(AND($E$1="病児保育事業",E262="日額契約"),"日",IF(AND($E$1="病児保育事業",E262="時間契約"),"時間",IF(AND($E$1="子育て援助活動支援事業",E262="月額契約"),"",IF(AND($E$1="子育て援助活動支援事業",E262="日額契約"),"日",IF(AND($E$1="子育て援助活動支援事業",E262="時間契約"),"時間",""))))))))))</f>
        <v/>
      </c>
      <c r="O262" s="331" t="str">
        <f>IF(無償化名簿!B101=0,"",VLOOKUP(A262,無償化名簿!$A$17:$R$150,15))</f>
        <v/>
      </c>
      <c r="P262" s="334" t="str">
        <f>IF(無償化名簿!B101=0,"",VLOOKUP(A262,無償化名簿!$A$17:$R$150,8))</f>
        <v/>
      </c>
      <c r="Q262" s="337" t="str">
        <f>IF(無償化名簿!B101=0,"",VLOOKUP(A262,無償化名簿!$A$17:$R$150,16))</f>
        <v/>
      </c>
      <c r="R262" s="339" t="str">
        <f>IF(無償化名簿!B101=0,"",VLOOKUP(A262,無償化名簿!$A$17:$R$150,10))</f>
        <v/>
      </c>
      <c r="S262" s="339" t="str">
        <f>IF(無償化名簿!B101=0,"",VLOOKUP(A262,無償化名簿!$A$17:$R$150,11))</f>
        <v/>
      </c>
      <c r="T262" s="308" t="str">
        <f>IF(無償化名簿!C101=0,"",VLOOKUP(A262,無償化名簿!$A$17:$R$150,18))</f>
        <v/>
      </c>
      <c r="U262" s="311" t="str">
        <f t="shared" ref="U262" si="634">IFERROR(IF(B263=0,"",IF((Q262+R262-S262)&lt;=T262,"0",IF((Q262+R262-S262)&gt;T262,((Q262+R262-S262)-T262)))),"")</f>
        <v/>
      </c>
      <c r="V262" s="314" t="str">
        <f>IF(無償化名簿!B101=0,"",IF(D262="第2号",W262,IF(D262="第3号",X262)))</f>
        <v/>
      </c>
      <c r="W262" s="306" t="e">
        <f t="shared" ref="W262" si="635">IF(AND(D262="第2号",Q262+R262-S262&gt;T262),T262,Q262+R262-S262)</f>
        <v>#VALUE!</v>
      </c>
      <c r="X262" s="306" t="e">
        <f t="shared" ref="X262" si="636">IF(AND(D262="第3号",Q262+R262-S262&gt;T262),T262,Q262+R262-S262)</f>
        <v>#VALUE!</v>
      </c>
      <c r="Y262" s="307" t="e">
        <f t="shared" ref="Y262" si="637">IF(AND(Z262=3,AB262="〇"),"第3号",IF(Z262=3,"第2号",IF(Z262=4,"第2号",IF(Z262=5,"第2号",IF(Z262=6,"第2号",IF(Z262&gt;=7,"エラー","第3号"))))))</f>
        <v>#VALUE!</v>
      </c>
      <c r="Z262" s="307" t="e">
        <f t="shared" ref="Z262" si="638">DATEDIF(C262,DATE($AA$6,4,1),"Y")</f>
        <v>#VALUE!</v>
      </c>
      <c r="AA262" s="307" t="str">
        <f t="shared" ref="AA262" si="639">IFERROR(Y262,"第3号")</f>
        <v>第3号</v>
      </c>
      <c r="AB262" s="305" t="str">
        <f>IF(無償化名簿!$B$7=1,"〇",IF(無償化名簿!$B$7=2,"〇",IF(無償化名簿!$B$7=3,"〇","×")))</f>
        <v>×</v>
      </c>
    </row>
    <row r="263" spans="1:28">
      <c r="A263" s="343"/>
      <c r="B263" s="317" t="str">
        <f>IF(無償化名簿!B101=0,"",VLOOKUP(A262,無償化名簿!$A$17:$R$150,2))</f>
        <v/>
      </c>
      <c r="C263" s="346"/>
      <c r="D263" s="343"/>
      <c r="E263" s="349"/>
      <c r="F263" s="352"/>
      <c r="G263" s="354"/>
      <c r="H263" s="357"/>
      <c r="I263" s="323"/>
      <c r="J263" s="360"/>
      <c r="K263" s="320"/>
      <c r="L263" s="323"/>
      <c r="M263" s="326"/>
      <c r="N263" s="329"/>
      <c r="O263" s="332"/>
      <c r="P263" s="335"/>
      <c r="Q263" s="338"/>
      <c r="R263" s="340"/>
      <c r="S263" s="340"/>
      <c r="T263" s="309"/>
      <c r="U263" s="312"/>
      <c r="V263" s="315"/>
      <c r="W263" s="306"/>
      <c r="X263" s="306"/>
      <c r="Y263" s="307"/>
      <c r="Z263" s="307"/>
      <c r="AA263" s="307"/>
      <c r="AB263" s="305"/>
    </row>
    <row r="264" spans="1:28" ht="19.5" thickBot="1">
      <c r="A264" s="344"/>
      <c r="B264" s="318"/>
      <c r="C264" s="347"/>
      <c r="D264" s="344"/>
      <c r="E264" s="350"/>
      <c r="F264" s="162" t="str">
        <f t="shared" ref="F264" si="640">IF(AND(E$1="認可外保育施設",E262="日額契約"),"月額換算額",IF(AND(E$1="認可外保育施設",E262="時間契約"),"月額換算額",""))</f>
        <v/>
      </c>
      <c r="G264" s="355"/>
      <c r="H264" s="358"/>
      <c r="I264" s="324"/>
      <c r="J264" s="361"/>
      <c r="K264" s="321"/>
      <c r="L264" s="324"/>
      <c r="M264" s="327"/>
      <c r="N264" s="330"/>
      <c r="O264" s="333"/>
      <c r="P264" s="336"/>
      <c r="Q264" s="146" t="str">
        <f t="shared" si="544"/>
        <v/>
      </c>
      <c r="R264" s="341"/>
      <c r="S264" s="341"/>
      <c r="T264" s="310"/>
      <c r="U264" s="313"/>
      <c r="V264" s="316"/>
      <c r="W264" s="306"/>
      <c r="X264" s="306"/>
      <c r="Y264" s="307"/>
      <c r="Z264" s="307"/>
      <c r="AA264" s="307"/>
      <c r="AB264" s="305"/>
    </row>
    <row r="265" spans="1:28">
      <c r="A265" s="342">
        <v>86</v>
      </c>
      <c r="B265" s="67" t="str">
        <f>IF(無償化名簿!B102=0, "",VLOOKUP(A265,無償化名簿!$A$17:$R$150,4))</f>
        <v/>
      </c>
      <c r="C265" s="345" t="str">
        <f>IF(無償化名簿!B102=0,"",VLOOKUP(A265,無償化名簿!$A$17:$R$150,3))</f>
        <v/>
      </c>
      <c r="D265" s="342" t="str">
        <f t="shared" ref="D265" si="641">IF(C265="","",AA265)</f>
        <v/>
      </c>
      <c r="E265" s="348" t="str">
        <f>IF(無償化名簿!B102=0,"",VLOOKUP(A265,無償化名簿!$A$17:$R$150,6))</f>
        <v/>
      </c>
      <c r="F265" s="351" t="str">
        <f>IF(無償化名簿!B102=0,"",VLOOKUP(A265,無償化名簿!$A$17:$R$150,7))</f>
        <v/>
      </c>
      <c r="G265" s="353" t="s">
        <v>5</v>
      </c>
      <c r="H265" s="356" t="str">
        <f>IF(無償化名簿!B102=0,"",VLOOKUP(A265,無償化名簿!$A$17:$R$150,13))</f>
        <v/>
      </c>
      <c r="I265" s="322" t="s">
        <v>101</v>
      </c>
      <c r="J265" s="359" t="s">
        <v>63</v>
      </c>
      <c r="K265" s="319" t="str">
        <f>IF(無償化名簿!B102=0,"",VLOOKUP(A265,無償化名簿!$A$17:$R$150,14))</f>
        <v/>
      </c>
      <c r="L265" s="322" t="s">
        <v>101</v>
      </c>
      <c r="M265" s="325" t="str">
        <f>IF(無償化名簿!L102=0,"ー",無償化名簿!L102)</f>
        <v>ー</v>
      </c>
      <c r="N265" s="328" t="str">
        <f>IF(AND($E$1="一時預かり事業",E265="月額契約"),"",IF(AND($E$1="一時預かり事業",E265="日額契約"),"日",IF(AND($E$1="一時預かり事業",E265="時間契約"),"時間",IF(AND($E$1="認可外保育施設",無償化名簿!L102&gt;=1),"日",IF(AND($E$1="病児保育事業",E265="月額契約"),"",IF(AND($E$1="病児保育事業",E265="日額契約"),"日",IF(AND($E$1="病児保育事業",E265="時間契約"),"時間",IF(AND($E$1="子育て援助活動支援事業",E265="月額契約"),"",IF(AND($E$1="子育て援助活動支援事業",E265="日額契約"),"日",IF(AND($E$1="子育て援助活動支援事業",E265="時間契約"),"時間",""))))))))))</f>
        <v/>
      </c>
      <c r="O265" s="331" t="str">
        <f>IF(無償化名簿!B102=0,"",VLOOKUP(A265,無償化名簿!$A$17:$R$150,15))</f>
        <v/>
      </c>
      <c r="P265" s="334" t="str">
        <f>IF(無償化名簿!B102=0,"",VLOOKUP(A265,無償化名簿!$A$17:$R$150,8))</f>
        <v/>
      </c>
      <c r="Q265" s="337" t="str">
        <f>IF(無償化名簿!B102=0,"",VLOOKUP(A265,無償化名簿!$A$17:$R$150,16))</f>
        <v/>
      </c>
      <c r="R265" s="339" t="str">
        <f>IF(無償化名簿!B102=0,"",VLOOKUP(A265,無償化名簿!$A$17:$R$150,10))</f>
        <v/>
      </c>
      <c r="S265" s="339" t="str">
        <f>IF(無償化名簿!B102=0,"",VLOOKUP(A265,無償化名簿!$A$17:$R$150,11))</f>
        <v/>
      </c>
      <c r="T265" s="308" t="str">
        <f>IF(無償化名簿!C102=0,"",VLOOKUP(A265,無償化名簿!$A$17:$R$150,18))</f>
        <v/>
      </c>
      <c r="U265" s="311" t="str">
        <f t="shared" ref="U265" si="642">IFERROR(IF(B266=0,"",IF((Q265+R265-S265)&lt;=T265,"0",IF((Q265+R265-S265)&gt;T265,((Q265+R265-S265)-T265)))),"")</f>
        <v/>
      </c>
      <c r="V265" s="314" t="str">
        <f>IF(無償化名簿!B102=0,"",IF(D265="第2号",W265,IF(D265="第3号",X265)))</f>
        <v/>
      </c>
      <c r="W265" s="306" t="e">
        <f t="shared" ref="W265" si="643">IF(AND(D265="第2号",Q265+R265-S265&gt;T265),T265,Q265+R265-S265)</f>
        <v>#VALUE!</v>
      </c>
      <c r="X265" s="306" t="e">
        <f t="shared" ref="X265" si="644">IF(AND(D265="第3号",Q265+R265-S265&gt;T265),T265,Q265+R265-S265)</f>
        <v>#VALUE!</v>
      </c>
      <c r="Y265" s="307" t="e">
        <f t="shared" ref="Y265" si="645">IF(AND(Z265=3,AB265="〇"),"第3号",IF(Z265=3,"第2号",IF(Z265=4,"第2号",IF(Z265=5,"第2号",IF(Z265=6,"第2号",IF(Z265&gt;=7,"エラー","第3号"))))))</f>
        <v>#VALUE!</v>
      </c>
      <c r="Z265" s="307" t="e">
        <f t="shared" ref="Z265" si="646">DATEDIF(C265,DATE($AA$6,4,1),"Y")</f>
        <v>#VALUE!</v>
      </c>
      <c r="AA265" s="307" t="str">
        <f t="shared" ref="AA265" si="647">IFERROR(Y265,"第3号")</f>
        <v>第3号</v>
      </c>
      <c r="AB265" s="305" t="str">
        <f>IF(無償化名簿!$B$7=1,"〇",IF(無償化名簿!$B$7=2,"〇",IF(無償化名簿!$B$7=3,"〇","×")))</f>
        <v>×</v>
      </c>
    </row>
    <row r="266" spans="1:28">
      <c r="A266" s="343"/>
      <c r="B266" s="317" t="str">
        <f>IF(無償化名簿!B102=0,"",VLOOKUP(A265,無償化名簿!$A$17:$R$150,2))</f>
        <v/>
      </c>
      <c r="C266" s="346"/>
      <c r="D266" s="343"/>
      <c r="E266" s="349"/>
      <c r="F266" s="352"/>
      <c r="G266" s="354"/>
      <c r="H266" s="357"/>
      <c r="I266" s="323"/>
      <c r="J266" s="360"/>
      <c r="K266" s="320"/>
      <c r="L266" s="323"/>
      <c r="M266" s="326"/>
      <c r="N266" s="329"/>
      <c r="O266" s="332"/>
      <c r="P266" s="335"/>
      <c r="Q266" s="338"/>
      <c r="R266" s="340"/>
      <c r="S266" s="340"/>
      <c r="T266" s="309"/>
      <c r="U266" s="312"/>
      <c r="V266" s="315"/>
      <c r="W266" s="306"/>
      <c r="X266" s="306"/>
      <c r="Y266" s="307"/>
      <c r="Z266" s="307"/>
      <c r="AA266" s="307"/>
      <c r="AB266" s="305"/>
    </row>
    <row r="267" spans="1:28" ht="19.5" thickBot="1">
      <c r="A267" s="344"/>
      <c r="B267" s="318"/>
      <c r="C267" s="347"/>
      <c r="D267" s="344"/>
      <c r="E267" s="350"/>
      <c r="F267" s="162" t="str">
        <f t="shared" ref="F267" si="648">IF(AND(E$1="認可外保育施設",E265="日額契約"),"月額換算額",IF(AND(E$1="認可外保育施設",E265="時間契約"),"月額換算額",""))</f>
        <v/>
      </c>
      <c r="G267" s="355"/>
      <c r="H267" s="358"/>
      <c r="I267" s="324"/>
      <c r="J267" s="361"/>
      <c r="K267" s="321"/>
      <c r="L267" s="324"/>
      <c r="M267" s="327"/>
      <c r="N267" s="330"/>
      <c r="O267" s="333"/>
      <c r="P267" s="336"/>
      <c r="Q267" s="146" t="str">
        <f t="shared" si="544"/>
        <v/>
      </c>
      <c r="R267" s="341"/>
      <c r="S267" s="341"/>
      <c r="T267" s="310"/>
      <c r="U267" s="313"/>
      <c r="V267" s="316"/>
      <c r="W267" s="306"/>
      <c r="X267" s="306"/>
      <c r="Y267" s="307"/>
      <c r="Z267" s="307"/>
      <c r="AA267" s="307"/>
      <c r="AB267" s="305"/>
    </row>
    <row r="268" spans="1:28">
      <c r="A268" s="342">
        <v>87</v>
      </c>
      <c r="B268" s="67" t="str">
        <f>IF(無償化名簿!B103=0, "",VLOOKUP(A268,無償化名簿!$A$17:$R$150,4))</f>
        <v/>
      </c>
      <c r="C268" s="345" t="str">
        <f>IF(無償化名簿!B103=0,"",VLOOKUP(A268,無償化名簿!$A$17:$R$150,3))</f>
        <v/>
      </c>
      <c r="D268" s="342" t="str">
        <f t="shared" ref="D268" si="649">IF(C268="","",AA268)</f>
        <v/>
      </c>
      <c r="E268" s="348" t="str">
        <f>IF(無償化名簿!B103=0,"",VLOOKUP(A268,無償化名簿!$A$17:$R$150,6))</f>
        <v/>
      </c>
      <c r="F268" s="351" t="str">
        <f>IF(無償化名簿!B103=0,"",VLOOKUP(A268,無償化名簿!$A$17:$R$150,7))</f>
        <v/>
      </c>
      <c r="G268" s="353" t="s">
        <v>5</v>
      </c>
      <c r="H268" s="356" t="str">
        <f>IF(無償化名簿!B103=0,"",VLOOKUP(A268,無償化名簿!$A$17:$R$150,13))</f>
        <v/>
      </c>
      <c r="I268" s="322" t="s">
        <v>101</v>
      </c>
      <c r="J268" s="359" t="s">
        <v>63</v>
      </c>
      <c r="K268" s="319" t="str">
        <f>IF(無償化名簿!B103=0,"",VLOOKUP(A268,無償化名簿!$A$17:$R$150,14))</f>
        <v/>
      </c>
      <c r="L268" s="322" t="s">
        <v>101</v>
      </c>
      <c r="M268" s="325" t="str">
        <f>IF(無償化名簿!L103=0,"ー",無償化名簿!L103)</f>
        <v>ー</v>
      </c>
      <c r="N268" s="328" t="str">
        <f>IF(AND($E$1="一時預かり事業",E268="月額契約"),"",IF(AND($E$1="一時預かり事業",E268="日額契約"),"日",IF(AND($E$1="一時預かり事業",E268="時間契約"),"時間",IF(AND($E$1="認可外保育施設",無償化名簿!L103&gt;=1),"日",IF(AND($E$1="病児保育事業",E268="月額契約"),"",IF(AND($E$1="病児保育事業",E268="日額契約"),"日",IF(AND($E$1="病児保育事業",E268="時間契約"),"時間",IF(AND($E$1="子育て援助活動支援事業",E268="月額契約"),"",IF(AND($E$1="子育て援助活動支援事業",E268="日額契約"),"日",IF(AND($E$1="子育て援助活動支援事業",E268="時間契約"),"時間",""))))))))))</f>
        <v/>
      </c>
      <c r="O268" s="331" t="str">
        <f>IF(無償化名簿!B103=0,"",VLOOKUP(A268,無償化名簿!$A$17:$R$150,15))</f>
        <v/>
      </c>
      <c r="P268" s="334" t="str">
        <f>IF(無償化名簿!B103=0,"",VLOOKUP(A268,無償化名簿!$A$17:$R$150,8))</f>
        <v/>
      </c>
      <c r="Q268" s="337" t="str">
        <f>IF(無償化名簿!B103=0,"",VLOOKUP(A268,無償化名簿!$A$17:$R$150,16))</f>
        <v/>
      </c>
      <c r="R268" s="339" t="str">
        <f>IF(無償化名簿!B103=0,"",VLOOKUP(A268,無償化名簿!$A$17:$R$150,10))</f>
        <v/>
      </c>
      <c r="S268" s="339" t="str">
        <f>IF(無償化名簿!B103=0,"",VLOOKUP(A268,無償化名簿!$A$17:$R$150,11))</f>
        <v/>
      </c>
      <c r="T268" s="308" t="str">
        <f>IF(無償化名簿!C103=0,"",VLOOKUP(A268,無償化名簿!$A$17:$R$150,18))</f>
        <v/>
      </c>
      <c r="U268" s="311" t="str">
        <f t="shared" ref="U268" si="650">IFERROR(IF(B269=0,"",IF((Q268+R268-S268)&lt;=T268,"0",IF((Q268+R268-S268)&gt;T268,((Q268+R268-S268)-T268)))),"")</f>
        <v/>
      </c>
      <c r="V268" s="314" t="str">
        <f>IF(無償化名簿!B103=0,"",IF(D268="第2号",W268,IF(D268="第3号",X268)))</f>
        <v/>
      </c>
      <c r="W268" s="306" t="e">
        <f t="shared" ref="W268" si="651">IF(AND(D268="第2号",Q268+R268-S268&gt;T268),T268,Q268+R268-S268)</f>
        <v>#VALUE!</v>
      </c>
      <c r="X268" s="306" t="e">
        <f t="shared" ref="X268" si="652">IF(AND(D268="第3号",Q268+R268-S268&gt;T268),T268,Q268+R268-S268)</f>
        <v>#VALUE!</v>
      </c>
      <c r="Y268" s="307" t="e">
        <f t="shared" ref="Y268" si="653">IF(AND(Z268=3,AB268="〇"),"第3号",IF(Z268=3,"第2号",IF(Z268=4,"第2号",IF(Z268=5,"第2号",IF(Z268=6,"第2号",IF(Z268&gt;=7,"エラー","第3号"))))))</f>
        <v>#VALUE!</v>
      </c>
      <c r="Z268" s="307" t="e">
        <f t="shared" ref="Z268" si="654">DATEDIF(C268,DATE($AA$6,4,1),"Y")</f>
        <v>#VALUE!</v>
      </c>
      <c r="AA268" s="307" t="str">
        <f t="shared" ref="AA268" si="655">IFERROR(Y268,"第3号")</f>
        <v>第3号</v>
      </c>
      <c r="AB268" s="305" t="str">
        <f>IF(無償化名簿!$B$7=1,"〇",IF(無償化名簿!$B$7=2,"〇",IF(無償化名簿!$B$7=3,"〇","×")))</f>
        <v>×</v>
      </c>
    </row>
    <row r="269" spans="1:28">
      <c r="A269" s="343"/>
      <c r="B269" s="317" t="str">
        <f>IF(無償化名簿!B103=0,"",VLOOKUP(A268,無償化名簿!$A$17:$R$150,2))</f>
        <v/>
      </c>
      <c r="C269" s="346"/>
      <c r="D269" s="343"/>
      <c r="E269" s="349"/>
      <c r="F269" s="352"/>
      <c r="G269" s="354"/>
      <c r="H269" s="357"/>
      <c r="I269" s="323"/>
      <c r="J269" s="360"/>
      <c r="K269" s="320"/>
      <c r="L269" s="323"/>
      <c r="M269" s="326"/>
      <c r="N269" s="329"/>
      <c r="O269" s="332"/>
      <c r="P269" s="335"/>
      <c r="Q269" s="338"/>
      <c r="R269" s="340"/>
      <c r="S269" s="340"/>
      <c r="T269" s="309"/>
      <c r="U269" s="312"/>
      <c r="V269" s="315"/>
      <c r="W269" s="306"/>
      <c r="X269" s="306"/>
      <c r="Y269" s="307"/>
      <c r="Z269" s="307"/>
      <c r="AA269" s="307"/>
      <c r="AB269" s="305"/>
    </row>
    <row r="270" spans="1:28" ht="19.5" thickBot="1">
      <c r="A270" s="344"/>
      <c r="B270" s="318"/>
      <c r="C270" s="347"/>
      <c r="D270" s="344"/>
      <c r="E270" s="350"/>
      <c r="F270" s="162" t="str">
        <f t="shared" ref="F270" si="656">IF(AND(E$1="認可外保育施設",E268="日額契約"),"月額換算額",IF(AND(E$1="認可外保育施設",E268="時間契約"),"月額換算額",""))</f>
        <v/>
      </c>
      <c r="G270" s="355"/>
      <c r="H270" s="358"/>
      <c r="I270" s="324"/>
      <c r="J270" s="361"/>
      <c r="K270" s="321"/>
      <c r="L270" s="324"/>
      <c r="M270" s="327"/>
      <c r="N270" s="330"/>
      <c r="O270" s="333"/>
      <c r="P270" s="336"/>
      <c r="Q270" s="146" t="str">
        <f t="shared" si="544"/>
        <v/>
      </c>
      <c r="R270" s="341"/>
      <c r="S270" s="341"/>
      <c r="T270" s="310"/>
      <c r="U270" s="313"/>
      <c r="V270" s="316"/>
      <c r="W270" s="306"/>
      <c r="X270" s="306"/>
      <c r="Y270" s="307"/>
      <c r="Z270" s="307"/>
      <c r="AA270" s="307"/>
      <c r="AB270" s="305"/>
    </row>
    <row r="271" spans="1:28">
      <c r="A271" s="342">
        <v>88</v>
      </c>
      <c r="B271" s="67" t="str">
        <f>IF(無償化名簿!B104=0, "",VLOOKUP(A271,無償化名簿!$A$17:$R$150,4))</f>
        <v/>
      </c>
      <c r="C271" s="345" t="str">
        <f>IF(無償化名簿!B104=0,"",VLOOKUP(A271,無償化名簿!$A$17:$R$150,3))</f>
        <v/>
      </c>
      <c r="D271" s="342" t="str">
        <f t="shared" ref="D271" si="657">IF(C271="","",AA271)</f>
        <v/>
      </c>
      <c r="E271" s="348" t="str">
        <f>IF(無償化名簿!B104=0,"",VLOOKUP(A271,無償化名簿!$A$17:$R$150,6))</f>
        <v/>
      </c>
      <c r="F271" s="351" t="str">
        <f>IF(無償化名簿!B104=0,"",VLOOKUP(A271,無償化名簿!$A$17:$R$150,7))</f>
        <v/>
      </c>
      <c r="G271" s="353" t="s">
        <v>5</v>
      </c>
      <c r="H271" s="356" t="str">
        <f>IF(無償化名簿!B104=0,"",VLOOKUP(A271,無償化名簿!$A$17:$R$150,13))</f>
        <v/>
      </c>
      <c r="I271" s="322" t="s">
        <v>101</v>
      </c>
      <c r="J271" s="359" t="s">
        <v>63</v>
      </c>
      <c r="K271" s="319" t="str">
        <f>IF(無償化名簿!B104=0,"",VLOOKUP(A271,無償化名簿!$A$17:$R$150,14))</f>
        <v/>
      </c>
      <c r="L271" s="322" t="s">
        <v>101</v>
      </c>
      <c r="M271" s="325" t="str">
        <f>IF(無償化名簿!L104=0,"ー",無償化名簿!L104)</f>
        <v>ー</v>
      </c>
      <c r="N271" s="328" t="str">
        <f>IF(AND($E$1="一時預かり事業",E271="月額契約"),"",IF(AND($E$1="一時預かり事業",E271="日額契約"),"日",IF(AND($E$1="一時預かり事業",E271="時間契約"),"時間",IF(AND($E$1="認可外保育施設",無償化名簿!L104&gt;=1),"日",IF(AND($E$1="病児保育事業",E271="月額契約"),"",IF(AND($E$1="病児保育事業",E271="日額契約"),"日",IF(AND($E$1="病児保育事業",E271="時間契約"),"時間",IF(AND($E$1="子育て援助活動支援事業",E271="月額契約"),"",IF(AND($E$1="子育て援助活動支援事業",E271="日額契約"),"日",IF(AND($E$1="子育て援助活動支援事業",E271="時間契約"),"時間",""))))))))))</f>
        <v/>
      </c>
      <c r="O271" s="331" t="str">
        <f>IF(無償化名簿!B104=0,"",VLOOKUP(A271,無償化名簿!$A$17:$R$150,15))</f>
        <v/>
      </c>
      <c r="P271" s="334" t="str">
        <f>IF(無償化名簿!B104=0,"",VLOOKUP(A271,無償化名簿!$A$17:$R$150,8))</f>
        <v/>
      </c>
      <c r="Q271" s="337" t="str">
        <f>IF(無償化名簿!B104=0,"",VLOOKUP(A271,無償化名簿!$A$17:$R$150,16))</f>
        <v/>
      </c>
      <c r="R271" s="339" t="str">
        <f>IF(無償化名簿!B104=0,"",VLOOKUP(A271,無償化名簿!$A$17:$R$150,10))</f>
        <v/>
      </c>
      <c r="S271" s="339" t="str">
        <f>IF(無償化名簿!B104=0,"",VLOOKUP(A271,無償化名簿!$A$17:$R$150,11))</f>
        <v/>
      </c>
      <c r="T271" s="308" t="str">
        <f>IF(無償化名簿!C104=0,"",VLOOKUP(A271,無償化名簿!$A$17:$R$150,18))</f>
        <v/>
      </c>
      <c r="U271" s="311" t="str">
        <f t="shared" ref="U271" si="658">IFERROR(IF(B272=0,"",IF((Q271+R271-S271)&lt;=T271,"0",IF((Q271+R271-S271)&gt;T271,((Q271+R271-S271)-T271)))),"")</f>
        <v/>
      </c>
      <c r="V271" s="314" t="str">
        <f>IF(無償化名簿!B104=0,"",IF(D271="第2号",W271,IF(D271="第3号",X271)))</f>
        <v/>
      </c>
      <c r="W271" s="306" t="e">
        <f t="shared" ref="W271" si="659">IF(AND(D271="第2号",Q271+R271-S271&gt;T271),T271,Q271+R271-S271)</f>
        <v>#VALUE!</v>
      </c>
      <c r="X271" s="306" t="e">
        <f t="shared" ref="X271" si="660">IF(AND(D271="第3号",Q271+R271-S271&gt;T271),T271,Q271+R271-S271)</f>
        <v>#VALUE!</v>
      </c>
      <c r="Y271" s="307" t="e">
        <f t="shared" ref="Y271" si="661">IF(AND(Z271=3,AB271="〇"),"第3号",IF(Z271=3,"第2号",IF(Z271=4,"第2号",IF(Z271=5,"第2号",IF(Z271=6,"第2号",IF(Z271&gt;=7,"エラー","第3号"))))))</f>
        <v>#VALUE!</v>
      </c>
      <c r="Z271" s="307" t="e">
        <f t="shared" ref="Z271" si="662">DATEDIF(C271,DATE($AA$6,4,1),"Y")</f>
        <v>#VALUE!</v>
      </c>
      <c r="AA271" s="307" t="str">
        <f t="shared" ref="AA271" si="663">IFERROR(Y271,"第3号")</f>
        <v>第3号</v>
      </c>
      <c r="AB271" s="305" t="str">
        <f>IF(無償化名簿!$B$7=1,"〇",IF(無償化名簿!$B$7=2,"〇",IF(無償化名簿!$B$7=3,"〇","×")))</f>
        <v>×</v>
      </c>
    </row>
    <row r="272" spans="1:28">
      <c r="A272" s="343"/>
      <c r="B272" s="317" t="str">
        <f>IF(無償化名簿!B104=0,"",VLOOKUP(A271,無償化名簿!$A$17:$R$150,2))</f>
        <v/>
      </c>
      <c r="C272" s="346"/>
      <c r="D272" s="343"/>
      <c r="E272" s="349"/>
      <c r="F272" s="352"/>
      <c r="G272" s="354"/>
      <c r="H272" s="357"/>
      <c r="I272" s="323"/>
      <c r="J272" s="360"/>
      <c r="K272" s="320"/>
      <c r="L272" s="323"/>
      <c r="M272" s="326"/>
      <c r="N272" s="329"/>
      <c r="O272" s="332"/>
      <c r="P272" s="335"/>
      <c r="Q272" s="338"/>
      <c r="R272" s="340"/>
      <c r="S272" s="340"/>
      <c r="T272" s="309"/>
      <c r="U272" s="312"/>
      <c r="V272" s="315"/>
      <c r="W272" s="306"/>
      <c r="X272" s="306"/>
      <c r="Y272" s="307"/>
      <c r="Z272" s="307"/>
      <c r="AA272" s="307"/>
      <c r="AB272" s="305"/>
    </row>
    <row r="273" spans="1:28" ht="19.5" thickBot="1">
      <c r="A273" s="344"/>
      <c r="B273" s="318"/>
      <c r="C273" s="347"/>
      <c r="D273" s="344"/>
      <c r="E273" s="350"/>
      <c r="F273" s="162" t="str">
        <f t="shared" ref="F273" si="664">IF(AND(E$1="認可外保育施設",E271="日額契約"),"月額換算額",IF(AND(E$1="認可外保育施設",E271="時間契約"),"月額換算額",""))</f>
        <v/>
      </c>
      <c r="G273" s="355"/>
      <c r="H273" s="358"/>
      <c r="I273" s="324"/>
      <c r="J273" s="361"/>
      <c r="K273" s="321"/>
      <c r="L273" s="324"/>
      <c r="M273" s="327"/>
      <c r="N273" s="330"/>
      <c r="O273" s="333"/>
      <c r="P273" s="336"/>
      <c r="Q273" s="146" t="str">
        <f t="shared" si="544"/>
        <v/>
      </c>
      <c r="R273" s="341"/>
      <c r="S273" s="341"/>
      <c r="T273" s="310"/>
      <c r="U273" s="313"/>
      <c r="V273" s="316"/>
      <c r="W273" s="306"/>
      <c r="X273" s="306"/>
      <c r="Y273" s="307"/>
      <c r="Z273" s="307"/>
      <c r="AA273" s="307"/>
      <c r="AB273" s="305"/>
    </row>
    <row r="274" spans="1:28">
      <c r="A274" s="342">
        <v>89</v>
      </c>
      <c r="B274" s="67" t="str">
        <f>IF(無償化名簿!B105=0, "",VLOOKUP(A274,無償化名簿!$A$17:$R$150,4))</f>
        <v/>
      </c>
      <c r="C274" s="345" t="str">
        <f>IF(無償化名簿!B105=0,"",VLOOKUP(A274,無償化名簿!$A$17:$R$150,3))</f>
        <v/>
      </c>
      <c r="D274" s="342" t="str">
        <f t="shared" ref="D274" si="665">IF(C274="","",AA274)</f>
        <v/>
      </c>
      <c r="E274" s="348" t="str">
        <f>IF(無償化名簿!B105=0,"",VLOOKUP(A274,無償化名簿!$A$17:$R$150,6))</f>
        <v/>
      </c>
      <c r="F274" s="351" t="str">
        <f>IF(無償化名簿!B105=0,"",VLOOKUP(A274,無償化名簿!$A$17:$R$150,7))</f>
        <v/>
      </c>
      <c r="G274" s="353" t="s">
        <v>5</v>
      </c>
      <c r="H274" s="356" t="str">
        <f>IF(無償化名簿!B105=0,"",VLOOKUP(A274,無償化名簿!$A$17:$R$150,13))</f>
        <v/>
      </c>
      <c r="I274" s="322" t="s">
        <v>101</v>
      </c>
      <c r="J274" s="359" t="s">
        <v>63</v>
      </c>
      <c r="K274" s="319" t="str">
        <f>IF(無償化名簿!B105=0,"",VLOOKUP(A274,無償化名簿!$A$17:$R$150,14))</f>
        <v/>
      </c>
      <c r="L274" s="322" t="s">
        <v>101</v>
      </c>
      <c r="M274" s="325" t="str">
        <f>IF(無償化名簿!L105=0,"ー",無償化名簿!L105)</f>
        <v>ー</v>
      </c>
      <c r="N274" s="328" t="str">
        <f>IF(AND($E$1="一時預かり事業",E274="月額契約"),"",IF(AND($E$1="一時預かり事業",E274="日額契約"),"日",IF(AND($E$1="一時預かり事業",E274="時間契約"),"時間",IF(AND($E$1="認可外保育施設",無償化名簿!L105&gt;=1),"日",IF(AND($E$1="病児保育事業",E274="月額契約"),"",IF(AND($E$1="病児保育事業",E274="日額契約"),"日",IF(AND($E$1="病児保育事業",E274="時間契約"),"時間",IF(AND($E$1="子育て援助活動支援事業",E274="月額契約"),"",IF(AND($E$1="子育て援助活動支援事業",E274="日額契約"),"日",IF(AND($E$1="子育て援助活動支援事業",E274="時間契約"),"時間",""))))))))))</f>
        <v/>
      </c>
      <c r="O274" s="331" t="str">
        <f>IF(無償化名簿!B105=0,"",VLOOKUP(A274,無償化名簿!$A$17:$R$150,15))</f>
        <v/>
      </c>
      <c r="P274" s="334" t="str">
        <f>IF(無償化名簿!B105=0,"",VLOOKUP(A274,無償化名簿!$A$17:$R$150,8))</f>
        <v/>
      </c>
      <c r="Q274" s="337" t="str">
        <f>IF(無償化名簿!B105=0,"",VLOOKUP(A274,無償化名簿!$A$17:$R$150,16))</f>
        <v/>
      </c>
      <c r="R274" s="339" t="str">
        <f>IF(無償化名簿!B105=0,"",VLOOKUP(A274,無償化名簿!$A$17:$R$150,10))</f>
        <v/>
      </c>
      <c r="S274" s="339" t="str">
        <f>IF(無償化名簿!B105=0,"",VLOOKUP(A274,無償化名簿!$A$17:$R$150,11))</f>
        <v/>
      </c>
      <c r="T274" s="308" t="str">
        <f>IF(無償化名簿!C105=0,"",VLOOKUP(A274,無償化名簿!$A$17:$R$150,18))</f>
        <v/>
      </c>
      <c r="U274" s="311" t="str">
        <f t="shared" ref="U274" si="666">IFERROR(IF(B275=0,"",IF((Q274+R274-S274)&lt;=T274,"0",IF((Q274+R274-S274)&gt;T274,((Q274+R274-S274)-T274)))),"")</f>
        <v/>
      </c>
      <c r="V274" s="314" t="str">
        <f>IF(無償化名簿!B105=0,"",IF(D274="第2号",W274,IF(D274="第3号",X274)))</f>
        <v/>
      </c>
      <c r="W274" s="306" t="e">
        <f t="shared" ref="W274" si="667">IF(AND(D274="第2号",Q274+R274-S274&gt;T274),T274,Q274+R274-S274)</f>
        <v>#VALUE!</v>
      </c>
      <c r="X274" s="306" t="e">
        <f t="shared" ref="X274" si="668">IF(AND(D274="第3号",Q274+R274-S274&gt;T274),T274,Q274+R274-S274)</f>
        <v>#VALUE!</v>
      </c>
      <c r="Y274" s="307" t="e">
        <f t="shared" ref="Y274" si="669">IF(AND(Z274=3,AB274="〇"),"第3号",IF(Z274=3,"第2号",IF(Z274=4,"第2号",IF(Z274=5,"第2号",IF(Z274=6,"第2号",IF(Z274&gt;=7,"エラー","第3号"))))))</f>
        <v>#VALUE!</v>
      </c>
      <c r="Z274" s="307" t="e">
        <f t="shared" ref="Z274" si="670">DATEDIF(C274,DATE($AA$6,4,1),"Y")</f>
        <v>#VALUE!</v>
      </c>
      <c r="AA274" s="307" t="str">
        <f t="shared" ref="AA274" si="671">IFERROR(Y274,"第3号")</f>
        <v>第3号</v>
      </c>
      <c r="AB274" s="305" t="str">
        <f>IF(無償化名簿!$B$7=1,"〇",IF(無償化名簿!$B$7=2,"〇",IF(無償化名簿!$B$7=3,"〇","×")))</f>
        <v>×</v>
      </c>
    </row>
    <row r="275" spans="1:28">
      <c r="A275" s="343"/>
      <c r="B275" s="317" t="str">
        <f>IF(無償化名簿!B105=0,"",VLOOKUP(A274,無償化名簿!$A$17:$R$150,2))</f>
        <v/>
      </c>
      <c r="C275" s="346"/>
      <c r="D275" s="343"/>
      <c r="E275" s="349"/>
      <c r="F275" s="352"/>
      <c r="G275" s="354"/>
      <c r="H275" s="357"/>
      <c r="I275" s="323"/>
      <c r="J275" s="360"/>
      <c r="K275" s="320"/>
      <c r="L275" s="323"/>
      <c r="M275" s="326"/>
      <c r="N275" s="329"/>
      <c r="O275" s="332"/>
      <c r="P275" s="335"/>
      <c r="Q275" s="338"/>
      <c r="R275" s="340"/>
      <c r="S275" s="340"/>
      <c r="T275" s="309"/>
      <c r="U275" s="312"/>
      <c r="V275" s="315"/>
      <c r="W275" s="306"/>
      <c r="X275" s="306"/>
      <c r="Y275" s="307"/>
      <c r="Z275" s="307"/>
      <c r="AA275" s="307"/>
      <c r="AB275" s="305"/>
    </row>
    <row r="276" spans="1:28" ht="19.5" thickBot="1">
      <c r="A276" s="344"/>
      <c r="B276" s="318"/>
      <c r="C276" s="347"/>
      <c r="D276" s="344"/>
      <c r="E276" s="350"/>
      <c r="F276" s="162" t="str">
        <f t="shared" ref="F276" si="672">IF(AND(E$1="認可外保育施設",E274="日額契約"),"月額換算額",IF(AND(E$1="認可外保育施設",E274="時間契約"),"月額換算額",""))</f>
        <v/>
      </c>
      <c r="G276" s="355"/>
      <c r="H276" s="358"/>
      <c r="I276" s="324"/>
      <c r="J276" s="361"/>
      <c r="K276" s="321"/>
      <c r="L276" s="324"/>
      <c r="M276" s="327"/>
      <c r="N276" s="330"/>
      <c r="O276" s="333"/>
      <c r="P276" s="336"/>
      <c r="Q276" s="146" t="str">
        <f t="shared" si="544"/>
        <v/>
      </c>
      <c r="R276" s="341"/>
      <c r="S276" s="341"/>
      <c r="T276" s="310"/>
      <c r="U276" s="313"/>
      <c r="V276" s="316"/>
      <c r="W276" s="306"/>
      <c r="X276" s="306"/>
      <c r="Y276" s="307"/>
      <c r="Z276" s="307"/>
      <c r="AA276" s="307"/>
      <c r="AB276" s="305"/>
    </row>
    <row r="277" spans="1:28">
      <c r="A277" s="342">
        <v>90</v>
      </c>
      <c r="B277" s="67" t="str">
        <f>IF(無償化名簿!B106=0, "",VLOOKUP(A277,無償化名簿!$A$17:$R$150,4))</f>
        <v/>
      </c>
      <c r="C277" s="345" t="str">
        <f>IF(無償化名簿!B106=0,"",VLOOKUP(A277,無償化名簿!$A$17:$R$150,3))</f>
        <v/>
      </c>
      <c r="D277" s="342" t="str">
        <f t="shared" ref="D277" si="673">IF(C277="","",AA277)</f>
        <v/>
      </c>
      <c r="E277" s="348" t="str">
        <f>IF(無償化名簿!B106=0,"",VLOOKUP(A277,無償化名簿!$A$17:$R$150,6))</f>
        <v/>
      </c>
      <c r="F277" s="351" t="str">
        <f>IF(無償化名簿!B106=0,"",VLOOKUP(A277,無償化名簿!$A$17:$R$150,7))</f>
        <v/>
      </c>
      <c r="G277" s="353" t="s">
        <v>5</v>
      </c>
      <c r="H277" s="356" t="str">
        <f>IF(無償化名簿!B106=0,"",VLOOKUP(A277,無償化名簿!$A$17:$R$150,13))</f>
        <v/>
      </c>
      <c r="I277" s="322" t="s">
        <v>101</v>
      </c>
      <c r="J277" s="359" t="s">
        <v>63</v>
      </c>
      <c r="K277" s="319" t="str">
        <f>IF(無償化名簿!B106=0,"",VLOOKUP(A277,無償化名簿!$A$17:$R$150,14))</f>
        <v/>
      </c>
      <c r="L277" s="322" t="s">
        <v>101</v>
      </c>
      <c r="M277" s="325" t="str">
        <f>IF(無償化名簿!L106=0,"ー",無償化名簿!L106)</f>
        <v>ー</v>
      </c>
      <c r="N277" s="328" t="str">
        <f>IF(AND($E$1="一時預かり事業",E277="月額契約"),"",IF(AND($E$1="一時預かり事業",E277="日額契約"),"日",IF(AND($E$1="一時預かり事業",E277="時間契約"),"時間",IF(AND($E$1="認可外保育施設",無償化名簿!L106&gt;=1),"日",IF(AND($E$1="病児保育事業",E277="月額契約"),"",IF(AND($E$1="病児保育事業",E277="日額契約"),"日",IF(AND($E$1="病児保育事業",E277="時間契約"),"時間",IF(AND($E$1="子育て援助活動支援事業",E277="月額契約"),"",IF(AND($E$1="子育て援助活動支援事業",E277="日額契約"),"日",IF(AND($E$1="子育て援助活動支援事業",E277="時間契約"),"時間",""))))))))))</f>
        <v/>
      </c>
      <c r="O277" s="331" t="str">
        <f>IF(無償化名簿!B106=0,"",VLOOKUP(A277,無償化名簿!$A$17:$R$150,15))</f>
        <v/>
      </c>
      <c r="P277" s="334" t="str">
        <f>IF(無償化名簿!B106=0,"",VLOOKUP(A277,無償化名簿!$A$17:$R$150,8))</f>
        <v/>
      </c>
      <c r="Q277" s="337" t="str">
        <f>IF(無償化名簿!B106=0,"",VLOOKUP(A277,無償化名簿!$A$17:$R$150,16))</f>
        <v/>
      </c>
      <c r="R277" s="339" t="str">
        <f>IF(無償化名簿!B106=0,"",VLOOKUP(A277,無償化名簿!$A$17:$R$150,10))</f>
        <v/>
      </c>
      <c r="S277" s="339" t="str">
        <f>IF(無償化名簿!B106=0,"",VLOOKUP(A277,無償化名簿!$A$17:$R$150,11))</f>
        <v/>
      </c>
      <c r="T277" s="308" t="str">
        <f>IF(無償化名簿!C106=0,"",VLOOKUP(A277,無償化名簿!$A$17:$R$150,18))</f>
        <v/>
      </c>
      <c r="U277" s="311" t="str">
        <f t="shared" ref="U277" si="674">IFERROR(IF(B278=0,"",IF((Q277+R277-S277)&lt;=T277,"0",IF((Q277+R277-S277)&gt;T277,((Q277+R277-S277)-T277)))),"")</f>
        <v/>
      </c>
      <c r="V277" s="314" t="str">
        <f>IF(無償化名簿!B106=0,"",IF(D277="第2号",W277,IF(D277="第3号",X277)))</f>
        <v/>
      </c>
      <c r="W277" s="306" t="e">
        <f t="shared" ref="W277" si="675">IF(AND(D277="第2号",Q277+R277-S277&gt;T277),T277,Q277+R277-S277)</f>
        <v>#VALUE!</v>
      </c>
      <c r="X277" s="306" t="e">
        <f t="shared" ref="X277" si="676">IF(AND(D277="第3号",Q277+R277-S277&gt;T277),T277,Q277+R277-S277)</f>
        <v>#VALUE!</v>
      </c>
      <c r="Y277" s="307" t="e">
        <f t="shared" ref="Y277" si="677">IF(AND(Z277=3,AB277="〇"),"第3号",IF(Z277=3,"第2号",IF(Z277=4,"第2号",IF(Z277=5,"第2号",IF(Z277=6,"第2号",IF(Z277&gt;=7,"エラー","第3号"))))))</f>
        <v>#VALUE!</v>
      </c>
      <c r="Z277" s="307" t="e">
        <f t="shared" ref="Z277" si="678">DATEDIF(C277,DATE($AA$6,4,1),"Y")</f>
        <v>#VALUE!</v>
      </c>
      <c r="AA277" s="307" t="str">
        <f t="shared" ref="AA277" si="679">IFERROR(Y277,"第3号")</f>
        <v>第3号</v>
      </c>
      <c r="AB277" s="305" t="str">
        <f>IF(無償化名簿!$B$7=1,"〇",IF(無償化名簿!$B$7=2,"〇",IF(無償化名簿!$B$7=3,"〇","×")))</f>
        <v>×</v>
      </c>
    </row>
    <row r="278" spans="1:28">
      <c r="A278" s="343"/>
      <c r="B278" s="317" t="str">
        <f>IF(無償化名簿!B106=0,"",VLOOKUP(A277,無償化名簿!$A$17:$R$150,2))</f>
        <v/>
      </c>
      <c r="C278" s="346"/>
      <c r="D278" s="343"/>
      <c r="E278" s="349"/>
      <c r="F278" s="352"/>
      <c r="G278" s="354"/>
      <c r="H278" s="357"/>
      <c r="I278" s="323"/>
      <c r="J278" s="360"/>
      <c r="K278" s="320"/>
      <c r="L278" s="323"/>
      <c r="M278" s="326"/>
      <c r="N278" s="329"/>
      <c r="O278" s="332"/>
      <c r="P278" s="335"/>
      <c r="Q278" s="338"/>
      <c r="R278" s="340"/>
      <c r="S278" s="340"/>
      <c r="T278" s="309"/>
      <c r="U278" s="312"/>
      <c r="V278" s="315"/>
      <c r="W278" s="306"/>
      <c r="X278" s="306"/>
      <c r="Y278" s="307"/>
      <c r="Z278" s="307"/>
      <c r="AA278" s="307"/>
      <c r="AB278" s="305"/>
    </row>
    <row r="279" spans="1:28" ht="19.5" thickBot="1">
      <c r="A279" s="344"/>
      <c r="B279" s="318"/>
      <c r="C279" s="347"/>
      <c r="D279" s="344"/>
      <c r="E279" s="350"/>
      <c r="F279" s="162" t="str">
        <f t="shared" ref="F279" si="680">IF(AND(E$1="認可外保育施設",E277="日額契約"),"月額換算額",IF(AND(E$1="認可外保育施設",E277="時間契約"),"月額換算額",""))</f>
        <v/>
      </c>
      <c r="G279" s="355"/>
      <c r="H279" s="358"/>
      <c r="I279" s="324"/>
      <c r="J279" s="361"/>
      <c r="K279" s="321"/>
      <c r="L279" s="324"/>
      <c r="M279" s="327"/>
      <c r="N279" s="330"/>
      <c r="O279" s="333"/>
      <c r="P279" s="336"/>
      <c r="Q279" s="146" t="str">
        <f t="shared" si="544"/>
        <v/>
      </c>
      <c r="R279" s="341"/>
      <c r="S279" s="341"/>
      <c r="T279" s="310"/>
      <c r="U279" s="313"/>
      <c r="V279" s="316"/>
      <c r="W279" s="306"/>
      <c r="X279" s="306"/>
      <c r="Y279" s="307"/>
      <c r="Z279" s="307"/>
      <c r="AA279" s="307"/>
      <c r="AB279" s="305"/>
    </row>
    <row r="280" spans="1:28">
      <c r="A280" s="342">
        <v>91</v>
      </c>
      <c r="B280" s="67" t="str">
        <f>IF(無償化名簿!B107=0, "",VLOOKUP(A280,無償化名簿!$A$17:$R$150,4))</f>
        <v/>
      </c>
      <c r="C280" s="345" t="str">
        <f>IF(無償化名簿!B107=0,"",VLOOKUP(A280,無償化名簿!$A$17:$R$150,3))</f>
        <v/>
      </c>
      <c r="D280" s="342" t="str">
        <f t="shared" ref="D280" si="681">IF(C280="","",AA280)</f>
        <v/>
      </c>
      <c r="E280" s="348" t="str">
        <f>IF(無償化名簿!B107=0,"",VLOOKUP(A280,無償化名簿!$A$17:$R$150,6))</f>
        <v/>
      </c>
      <c r="F280" s="351" t="str">
        <f>IF(無償化名簿!B107=0,"",VLOOKUP(A280,無償化名簿!$A$17:$R$150,7))</f>
        <v/>
      </c>
      <c r="G280" s="353" t="s">
        <v>5</v>
      </c>
      <c r="H280" s="356" t="str">
        <f>IF(無償化名簿!B107=0,"",VLOOKUP(A280,無償化名簿!$A$17:$R$150,13))</f>
        <v/>
      </c>
      <c r="I280" s="322" t="s">
        <v>101</v>
      </c>
      <c r="J280" s="359" t="s">
        <v>63</v>
      </c>
      <c r="K280" s="319" t="str">
        <f>IF(無償化名簿!B107=0,"",VLOOKUP(A280,無償化名簿!$A$17:$R$150,14))</f>
        <v/>
      </c>
      <c r="L280" s="322" t="s">
        <v>101</v>
      </c>
      <c r="M280" s="325" t="str">
        <f>IF(無償化名簿!L107=0,"ー",無償化名簿!L107)</f>
        <v>ー</v>
      </c>
      <c r="N280" s="328" t="str">
        <f>IF(AND($E$1="一時預かり事業",E280="月額契約"),"",IF(AND($E$1="一時預かり事業",E280="日額契約"),"日",IF(AND($E$1="一時預かり事業",E280="時間契約"),"時間",IF(AND($E$1="認可外保育施設",無償化名簿!L107&gt;=1),"日",IF(AND($E$1="病児保育事業",E280="月額契約"),"",IF(AND($E$1="病児保育事業",E280="日額契約"),"日",IF(AND($E$1="病児保育事業",E280="時間契約"),"時間",IF(AND($E$1="子育て援助活動支援事業",E280="月額契約"),"",IF(AND($E$1="子育て援助活動支援事業",E280="日額契約"),"日",IF(AND($E$1="子育て援助活動支援事業",E280="時間契約"),"時間",""))))))))))</f>
        <v/>
      </c>
      <c r="O280" s="331" t="str">
        <f>IF(無償化名簿!B107=0,"",VLOOKUP(A280,無償化名簿!$A$17:$R$150,15))</f>
        <v/>
      </c>
      <c r="P280" s="334" t="str">
        <f>IF(無償化名簿!B107=0,"",VLOOKUP(A280,無償化名簿!$A$17:$R$150,8))</f>
        <v/>
      </c>
      <c r="Q280" s="337" t="str">
        <f>IF(無償化名簿!B107=0,"",VLOOKUP(A280,無償化名簿!$A$17:$R$150,16))</f>
        <v/>
      </c>
      <c r="R280" s="339" t="str">
        <f>IF(無償化名簿!B107=0,"",VLOOKUP(A280,無償化名簿!$A$17:$R$150,10))</f>
        <v/>
      </c>
      <c r="S280" s="339" t="str">
        <f>IF(無償化名簿!B107=0,"",VLOOKUP(A280,無償化名簿!$A$17:$R$150,11))</f>
        <v/>
      </c>
      <c r="T280" s="308" t="str">
        <f>IF(無償化名簿!C107=0,"",VLOOKUP(A280,無償化名簿!$A$17:$R$150,18))</f>
        <v/>
      </c>
      <c r="U280" s="311" t="str">
        <f t="shared" ref="U280" si="682">IFERROR(IF(B281=0,"",IF((Q280+R280-S280)&lt;=T280,"0",IF((Q280+R280-S280)&gt;T280,((Q280+R280-S280)-T280)))),"")</f>
        <v/>
      </c>
      <c r="V280" s="314" t="str">
        <f>IF(無償化名簿!B107=0,"",IF(D280="第2号",W280,IF(D280="第3号",X280)))</f>
        <v/>
      </c>
      <c r="W280" s="306" t="e">
        <f t="shared" ref="W280" si="683">IF(AND(D280="第2号",Q280+R280-S280&gt;T280),T280,Q280+R280-S280)</f>
        <v>#VALUE!</v>
      </c>
      <c r="X280" s="306" t="e">
        <f t="shared" ref="X280" si="684">IF(AND(D280="第3号",Q280+R280-S280&gt;T280),T280,Q280+R280-S280)</f>
        <v>#VALUE!</v>
      </c>
      <c r="Y280" s="307" t="e">
        <f t="shared" ref="Y280" si="685">IF(AND(Z280=3,AB280="〇"),"第3号",IF(Z280=3,"第2号",IF(Z280=4,"第2号",IF(Z280=5,"第2号",IF(Z280=6,"第2号",IF(Z280&gt;=7,"エラー","第3号"))))))</f>
        <v>#VALUE!</v>
      </c>
      <c r="Z280" s="307" t="e">
        <f t="shared" ref="Z280" si="686">DATEDIF(C280,DATE($AA$6,4,1),"Y")</f>
        <v>#VALUE!</v>
      </c>
      <c r="AA280" s="307" t="str">
        <f t="shared" ref="AA280" si="687">IFERROR(Y280,"第3号")</f>
        <v>第3号</v>
      </c>
      <c r="AB280" s="305" t="str">
        <f>IF(無償化名簿!$B$7=1,"〇",IF(無償化名簿!$B$7=2,"〇",IF(無償化名簿!$B$7=3,"〇","×")))</f>
        <v>×</v>
      </c>
    </row>
    <row r="281" spans="1:28">
      <c r="A281" s="343"/>
      <c r="B281" s="317" t="str">
        <f>IF(無償化名簿!B107=0,"",VLOOKUP(A280,無償化名簿!$A$17:$R$150,2))</f>
        <v/>
      </c>
      <c r="C281" s="346"/>
      <c r="D281" s="343"/>
      <c r="E281" s="349"/>
      <c r="F281" s="352"/>
      <c r="G281" s="354"/>
      <c r="H281" s="357"/>
      <c r="I281" s="323"/>
      <c r="J281" s="360"/>
      <c r="K281" s="320"/>
      <c r="L281" s="323"/>
      <c r="M281" s="326"/>
      <c r="N281" s="329"/>
      <c r="O281" s="332"/>
      <c r="P281" s="335"/>
      <c r="Q281" s="338"/>
      <c r="R281" s="340"/>
      <c r="S281" s="340"/>
      <c r="T281" s="309"/>
      <c r="U281" s="312"/>
      <c r="V281" s="315"/>
      <c r="W281" s="306"/>
      <c r="X281" s="306"/>
      <c r="Y281" s="307"/>
      <c r="Z281" s="307"/>
      <c r="AA281" s="307"/>
      <c r="AB281" s="305"/>
    </row>
    <row r="282" spans="1:28" ht="19.5" thickBot="1">
      <c r="A282" s="344"/>
      <c r="B282" s="318"/>
      <c r="C282" s="347"/>
      <c r="D282" s="344"/>
      <c r="E282" s="350"/>
      <c r="F282" s="162" t="str">
        <f t="shared" ref="F282" si="688">IF(AND(E$1="認可外保育施設",E280="日額契約"),"月額換算額",IF(AND(E$1="認可外保育施設",E280="時間契約"),"月額換算額",""))</f>
        <v/>
      </c>
      <c r="G282" s="355"/>
      <c r="H282" s="358"/>
      <c r="I282" s="324"/>
      <c r="J282" s="361"/>
      <c r="K282" s="321"/>
      <c r="L282" s="324"/>
      <c r="M282" s="327"/>
      <c r="N282" s="330"/>
      <c r="O282" s="333"/>
      <c r="P282" s="336"/>
      <c r="Q282" s="146" t="str">
        <f t="shared" si="544"/>
        <v/>
      </c>
      <c r="R282" s="341"/>
      <c r="S282" s="341"/>
      <c r="T282" s="310"/>
      <c r="U282" s="313"/>
      <c r="V282" s="316"/>
      <c r="W282" s="306"/>
      <c r="X282" s="306"/>
      <c r="Y282" s="307"/>
      <c r="Z282" s="307"/>
      <c r="AA282" s="307"/>
      <c r="AB282" s="305"/>
    </row>
    <row r="283" spans="1:28">
      <c r="A283" s="342">
        <v>92</v>
      </c>
      <c r="B283" s="67" t="str">
        <f>IF(無償化名簿!B108=0, "",VLOOKUP(A283,無償化名簿!$A$17:$R$150,4))</f>
        <v/>
      </c>
      <c r="C283" s="345" t="str">
        <f>IF(無償化名簿!B108=0,"",VLOOKUP(A283,無償化名簿!$A$17:$R$150,3))</f>
        <v/>
      </c>
      <c r="D283" s="342" t="str">
        <f t="shared" ref="D283" si="689">IF(C283="","",AA283)</f>
        <v/>
      </c>
      <c r="E283" s="348" t="str">
        <f>IF(無償化名簿!B108=0,"",VLOOKUP(A283,無償化名簿!$A$17:$R$150,6))</f>
        <v/>
      </c>
      <c r="F283" s="351" t="str">
        <f>IF(無償化名簿!B108=0,"",VLOOKUP(A283,無償化名簿!$A$17:$R$150,7))</f>
        <v/>
      </c>
      <c r="G283" s="353" t="s">
        <v>5</v>
      </c>
      <c r="H283" s="356" t="str">
        <f>IF(無償化名簿!B108=0,"",VLOOKUP(A283,無償化名簿!$A$17:$R$150,13))</f>
        <v/>
      </c>
      <c r="I283" s="322" t="s">
        <v>101</v>
      </c>
      <c r="J283" s="359" t="s">
        <v>63</v>
      </c>
      <c r="K283" s="319" t="str">
        <f>IF(無償化名簿!B108=0,"",VLOOKUP(A283,無償化名簿!$A$17:$R$150,14))</f>
        <v/>
      </c>
      <c r="L283" s="322" t="s">
        <v>101</v>
      </c>
      <c r="M283" s="325" t="str">
        <f>IF(無償化名簿!L108=0,"ー",無償化名簿!L108)</f>
        <v>ー</v>
      </c>
      <c r="N283" s="328" t="str">
        <f>IF(AND($E$1="一時預かり事業",E283="月額契約"),"",IF(AND($E$1="一時預かり事業",E283="日額契約"),"日",IF(AND($E$1="一時預かり事業",E283="時間契約"),"時間",IF(AND($E$1="認可外保育施設",無償化名簿!L108&gt;=1),"日",IF(AND($E$1="病児保育事業",E283="月額契約"),"",IF(AND($E$1="病児保育事業",E283="日額契約"),"日",IF(AND($E$1="病児保育事業",E283="時間契約"),"時間",IF(AND($E$1="子育て援助活動支援事業",E283="月額契約"),"",IF(AND($E$1="子育て援助活動支援事業",E283="日額契約"),"日",IF(AND($E$1="子育て援助活動支援事業",E283="時間契約"),"時間",""))))))))))</f>
        <v/>
      </c>
      <c r="O283" s="331" t="str">
        <f>IF(無償化名簿!B108=0,"",VLOOKUP(A283,無償化名簿!$A$17:$R$150,15))</f>
        <v/>
      </c>
      <c r="P283" s="334" t="str">
        <f>IF(無償化名簿!B108=0,"",VLOOKUP(A283,無償化名簿!$A$17:$R$150,8))</f>
        <v/>
      </c>
      <c r="Q283" s="337" t="str">
        <f>IF(無償化名簿!B108=0,"",VLOOKUP(A283,無償化名簿!$A$17:$R$150,16))</f>
        <v/>
      </c>
      <c r="R283" s="339" t="str">
        <f>IF(無償化名簿!B108=0,"",VLOOKUP(A283,無償化名簿!$A$17:$R$150,10))</f>
        <v/>
      </c>
      <c r="S283" s="339" t="str">
        <f>IF(無償化名簿!B108=0,"",VLOOKUP(A283,無償化名簿!$A$17:$R$150,11))</f>
        <v/>
      </c>
      <c r="T283" s="308" t="str">
        <f>IF(無償化名簿!C108=0,"",VLOOKUP(A283,無償化名簿!$A$17:$R$150,18))</f>
        <v/>
      </c>
      <c r="U283" s="311" t="str">
        <f t="shared" ref="U283" si="690">IFERROR(IF(B284=0,"",IF((Q283+R283-S283)&lt;=T283,"0",IF((Q283+R283-S283)&gt;T283,((Q283+R283-S283)-T283)))),"")</f>
        <v/>
      </c>
      <c r="V283" s="314" t="str">
        <f>IF(無償化名簿!B108=0,"",IF(D283="第2号",W283,IF(D283="第3号",X283)))</f>
        <v/>
      </c>
      <c r="W283" s="306" t="e">
        <f t="shared" ref="W283" si="691">IF(AND(D283="第2号",Q283+R283-S283&gt;T283),T283,Q283+R283-S283)</f>
        <v>#VALUE!</v>
      </c>
      <c r="X283" s="306" t="e">
        <f t="shared" ref="X283" si="692">IF(AND(D283="第3号",Q283+R283-S283&gt;T283),T283,Q283+R283-S283)</f>
        <v>#VALUE!</v>
      </c>
      <c r="Y283" s="307" t="e">
        <f t="shared" ref="Y283" si="693">IF(AND(Z283=3,AB283="〇"),"第3号",IF(Z283=3,"第2号",IF(Z283=4,"第2号",IF(Z283=5,"第2号",IF(Z283=6,"第2号",IF(Z283&gt;=7,"エラー","第3号"))))))</f>
        <v>#VALUE!</v>
      </c>
      <c r="Z283" s="307" t="e">
        <f t="shared" ref="Z283" si="694">DATEDIF(C283,DATE($AA$6,4,1),"Y")</f>
        <v>#VALUE!</v>
      </c>
      <c r="AA283" s="307" t="str">
        <f t="shared" ref="AA283" si="695">IFERROR(Y283,"第3号")</f>
        <v>第3号</v>
      </c>
      <c r="AB283" s="305" t="str">
        <f>IF(無償化名簿!$B$7=1,"〇",IF(無償化名簿!$B$7=2,"〇",IF(無償化名簿!$B$7=3,"〇","×")))</f>
        <v>×</v>
      </c>
    </row>
    <row r="284" spans="1:28">
      <c r="A284" s="343"/>
      <c r="B284" s="317" t="str">
        <f>IF(無償化名簿!B108=0,"",VLOOKUP(A283,無償化名簿!$A$17:$R$150,2))</f>
        <v/>
      </c>
      <c r="C284" s="346"/>
      <c r="D284" s="343"/>
      <c r="E284" s="349"/>
      <c r="F284" s="352"/>
      <c r="G284" s="354"/>
      <c r="H284" s="357"/>
      <c r="I284" s="323"/>
      <c r="J284" s="360"/>
      <c r="K284" s="320"/>
      <c r="L284" s="323"/>
      <c r="M284" s="326"/>
      <c r="N284" s="329"/>
      <c r="O284" s="332"/>
      <c r="P284" s="335"/>
      <c r="Q284" s="338"/>
      <c r="R284" s="340"/>
      <c r="S284" s="340"/>
      <c r="T284" s="309"/>
      <c r="U284" s="312"/>
      <c r="V284" s="315"/>
      <c r="W284" s="306"/>
      <c r="X284" s="306"/>
      <c r="Y284" s="307"/>
      <c r="Z284" s="307"/>
      <c r="AA284" s="307"/>
      <c r="AB284" s="305"/>
    </row>
    <row r="285" spans="1:28" ht="19.5" thickBot="1">
      <c r="A285" s="344"/>
      <c r="B285" s="318"/>
      <c r="C285" s="347"/>
      <c r="D285" s="344"/>
      <c r="E285" s="350"/>
      <c r="F285" s="162" t="str">
        <f t="shared" ref="F285" si="696">IF(AND(E$1="認可外保育施設",E283="日額契約"),"月額換算額",IF(AND(E$1="認可外保育施設",E283="時間契約"),"月額換算額",""))</f>
        <v/>
      </c>
      <c r="G285" s="355"/>
      <c r="H285" s="358"/>
      <c r="I285" s="324"/>
      <c r="J285" s="361"/>
      <c r="K285" s="321"/>
      <c r="L285" s="324"/>
      <c r="M285" s="327"/>
      <c r="N285" s="330"/>
      <c r="O285" s="333"/>
      <c r="P285" s="336"/>
      <c r="Q285" s="146" t="str">
        <f t="shared" si="544"/>
        <v/>
      </c>
      <c r="R285" s="341"/>
      <c r="S285" s="341"/>
      <c r="T285" s="310"/>
      <c r="U285" s="313"/>
      <c r="V285" s="316"/>
      <c r="W285" s="306"/>
      <c r="X285" s="306"/>
      <c r="Y285" s="307"/>
      <c r="Z285" s="307"/>
      <c r="AA285" s="307"/>
      <c r="AB285" s="305"/>
    </row>
    <row r="286" spans="1:28">
      <c r="A286" s="342">
        <v>93</v>
      </c>
      <c r="B286" s="67" t="str">
        <f>IF(無償化名簿!B109=0, "",VLOOKUP(A286,無償化名簿!$A$17:$R$150,4))</f>
        <v/>
      </c>
      <c r="C286" s="345" t="str">
        <f>IF(無償化名簿!B109=0,"",VLOOKUP(A286,無償化名簿!$A$17:$R$150,3))</f>
        <v/>
      </c>
      <c r="D286" s="342" t="str">
        <f t="shared" ref="D286" si="697">IF(C286="","",AA286)</f>
        <v/>
      </c>
      <c r="E286" s="348" t="str">
        <f>IF(無償化名簿!B109=0,"",VLOOKUP(A286,無償化名簿!$A$17:$R$150,6))</f>
        <v/>
      </c>
      <c r="F286" s="351" t="str">
        <f>IF(無償化名簿!B109=0,"",VLOOKUP(A286,無償化名簿!$A$17:$R$150,7))</f>
        <v/>
      </c>
      <c r="G286" s="353" t="s">
        <v>5</v>
      </c>
      <c r="H286" s="356" t="str">
        <f>IF(無償化名簿!B109=0,"",VLOOKUP(A286,無償化名簿!$A$17:$R$150,13))</f>
        <v/>
      </c>
      <c r="I286" s="322" t="s">
        <v>101</v>
      </c>
      <c r="J286" s="359" t="s">
        <v>63</v>
      </c>
      <c r="K286" s="319" t="str">
        <f>IF(無償化名簿!B109=0,"",VLOOKUP(A286,無償化名簿!$A$17:$R$150,14))</f>
        <v/>
      </c>
      <c r="L286" s="322" t="s">
        <v>101</v>
      </c>
      <c r="M286" s="325" t="str">
        <f>IF(無償化名簿!L109=0,"ー",無償化名簿!L109)</f>
        <v>ー</v>
      </c>
      <c r="N286" s="328" t="str">
        <f>IF(AND($E$1="一時預かり事業",E286="月額契約"),"",IF(AND($E$1="一時預かり事業",E286="日額契約"),"日",IF(AND($E$1="一時預かり事業",E286="時間契約"),"時間",IF(AND($E$1="認可外保育施設",無償化名簿!L109&gt;=1),"日",IF(AND($E$1="病児保育事業",E286="月額契約"),"",IF(AND($E$1="病児保育事業",E286="日額契約"),"日",IF(AND($E$1="病児保育事業",E286="時間契約"),"時間",IF(AND($E$1="子育て援助活動支援事業",E286="月額契約"),"",IF(AND($E$1="子育て援助活動支援事業",E286="日額契約"),"日",IF(AND($E$1="子育て援助活動支援事業",E286="時間契約"),"時間",""))))))))))</f>
        <v/>
      </c>
      <c r="O286" s="331" t="str">
        <f>IF(無償化名簿!B109=0,"",VLOOKUP(A286,無償化名簿!$A$17:$R$150,15))</f>
        <v/>
      </c>
      <c r="P286" s="334" t="str">
        <f>IF(無償化名簿!B109=0,"",VLOOKUP(A286,無償化名簿!$A$17:$R$150,8))</f>
        <v/>
      </c>
      <c r="Q286" s="337" t="str">
        <f>IF(無償化名簿!B109=0,"",VLOOKUP(A286,無償化名簿!$A$17:$R$150,16))</f>
        <v/>
      </c>
      <c r="R286" s="339" t="str">
        <f>IF(無償化名簿!B109=0,"",VLOOKUP(A286,無償化名簿!$A$17:$R$150,10))</f>
        <v/>
      </c>
      <c r="S286" s="339" t="str">
        <f>IF(無償化名簿!B109=0,"",VLOOKUP(A286,無償化名簿!$A$17:$R$150,11))</f>
        <v/>
      </c>
      <c r="T286" s="308" t="str">
        <f>IF(無償化名簿!C109=0,"",VLOOKUP(A286,無償化名簿!$A$17:$R$150,18))</f>
        <v/>
      </c>
      <c r="U286" s="311" t="str">
        <f t="shared" ref="U286" si="698">IFERROR(IF(B287=0,"",IF((Q286+R286-S286)&lt;=T286,"0",IF((Q286+R286-S286)&gt;T286,((Q286+R286-S286)-T286)))),"")</f>
        <v/>
      </c>
      <c r="V286" s="314" t="str">
        <f>IF(無償化名簿!B109=0,"",IF(D286="第2号",W286,IF(D286="第3号",X286)))</f>
        <v/>
      </c>
      <c r="W286" s="306" t="e">
        <f t="shared" ref="W286" si="699">IF(AND(D286="第2号",Q286+R286-S286&gt;T286),T286,Q286+R286-S286)</f>
        <v>#VALUE!</v>
      </c>
      <c r="X286" s="306" t="e">
        <f t="shared" ref="X286" si="700">IF(AND(D286="第3号",Q286+R286-S286&gt;T286),T286,Q286+R286-S286)</f>
        <v>#VALUE!</v>
      </c>
      <c r="Y286" s="307" t="e">
        <f t="shared" ref="Y286" si="701">IF(AND(Z286=3,AB286="〇"),"第3号",IF(Z286=3,"第2号",IF(Z286=4,"第2号",IF(Z286=5,"第2号",IF(Z286=6,"第2号",IF(Z286&gt;=7,"エラー","第3号"))))))</f>
        <v>#VALUE!</v>
      </c>
      <c r="Z286" s="307" t="e">
        <f t="shared" ref="Z286" si="702">DATEDIF(C286,DATE($AA$6,4,1),"Y")</f>
        <v>#VALUE!</v>
      </c>
      <c r="AA286" s="307" t="str">
        <f t="shared" ref="AA286" si="703">IFERROR(Y286,"第3号")</f>
        <v>第3号</v>
      </c>
      <c r="AB286" s="305" t="str">
        <f>IF(無償化名簿!$B$7=1,"〇",IF(無償化名簿!$B$7=2,"〇",IF(無償化名簿!$B$7=3,"〇","×")))</f>
        <v>×</v>
      </c>
    </row>
    <row r="287" spans="1:28">
      <c r="A287" s="343"/>
      <c r="B287" s="317" t="str">
        <f>IF(無償化名簿!B109=0,"",VLOOKUP(A286,無償化名簿!$A$17:$R$150,2))</f>
        <v/>
      </c>
      <c r="C287" s="346"/>
      <c r="D287" s="343"/>
      <c r="E287" s="349"/>
      <c r="F287" s="352"/>
      <c r="G287" s="354"/>
      <c r="H287" s="357"/>
      <c r="I287" s="323"/>
      <c r="J287" s="360"/>
      <c r="K287" s="320"/>
      <c r="L287" s="323"/>
      <c r="M287" s="326"/>
      <c r="N287" s="329"/>
      <c r="O287" s="332"/>
      <c r="P287" s="335"/>
      <c r="Q287" s="338"/>
      <c r="R287" s="340"/>
      <c r="S287" s="340"/>
      <c r="T287" s="309"/>
      <c r="U287" s="312"/>
      <c r="V287" s="315"/>
      <c r="W287" s="306"/>
      <c r="X287" s="306"/>
      <c r="Y287" s="307"/>
      <c r="Z287" s="307"/>
      <c r="AA287" s="307"/>
      <c r="AB287" s="305"/>
    </row>
    <row r="288" spans="1:28" ht="19.5" thickBot="1">
      <c r="A288" s="344"/>
      <c r="B288" s="318"/>
      <c r="C288" s="347"/>
      <c r="D288" s="344"/>
      <c r="E288" s="350"/>
      <c r="F288" s="162" t="str">
        <f t="shared" ref="F288" si="704">IF(AND(E$1="認可外保育施設",E286="日額契約"),"月額換算額",IF(AND(E$1="認可外保育施設",E286="時間契約"),"月額換算額",""))</f>
        <v/>
      </c>
      <c r="G288" s="355"/>
      <c r="H288" s="358"/>
      <c r="I288" s="324"/>
      <c r="J288" s="361"/>
      <c r="K288" s="321"/>
      <c r="L288" s="324"/>
      <c r="M288" s="327"/>
      <c r="N288" s="330"/>
      <c r="O288" s="333"/>
      <c r="P288" s="336"/>
      <c r="Q288" s="146" t="str">
        <f t="shared" si="544"/>
        <v/>
      </c>
      <c r="R288" s="341"/>
      <c r="S288" s="341"/>
      <c r="T288" s="310"/>
      <c r="U288" s="313"/>
      <c r="V288" s="316"/>
      <c r="W288" s="306"/>
      <c r="X288" s="306"/>
      <c r="Y288" s="307"/>
      <c r="Z288" s="307"/>
      <c r="AA288" s="307"/>
      <c r="AB288" s="305"/>
    </row>
    <row r="289" spans="1:28">
      <c r="A289" s="342">
        <v>94</v>
      </c>
      <c r="B289" s="67" t="str">
        <f>IF(無償化名簿!B110=0, "",VLOOKUP(A289,無償化名簿!$A$17:$R$150,4))</f>
        <v/>
      </c>
      <c r="C289" s="345" t="str">
        <f>IF(無償化名簿!B110=0,"",VLOOKUP(A289,無償化名簿!$A$17:$R$150,3))</f>
        <v/>
      </c>
      <c r="D289" s="342" t="str">
        <f t="shared" ref="D289" si="705">IF(C289="","",AA289)</f>
        <v/>
      </c>
      <c r="E289" s="348" t="str">
        <f>IF(無償化名簿!B110=0,"",VLOOKUP(A289,無償化名簿!$A$17:$R$150,6))</f>
        <v/>
      </c>
      <c r="F289" s="351" t="str">
        <f>IF(無償化名簿!B110=0,"",VLOOKUP(A289,無償化名簿!$A$17:$R$150,7))</f>
        <v/>
      </c>
      <c r="G289" s="353" t="s">
        <v>5</v>
      </c>
      <c r="H289" s="356" t="str">
        <f>IF(無償化名簿!B110=0,"",VLOOKUP(A289,無償化名簿!$A$17:$R$150,13))</f>
        <v/>
      </c>
      <c r="I289" s="322" t="s">
        <v>101</v>
      </c>
      <c r="J289" s="359" t="s">
        <v>63</v>
      </c>
      <c r="K289" s="319" t="str">
        <f>IF(無償化名簿!B110=0,"",VLOOKUP(A289,無償化名簿!$A$17:$R$150,14))</f>
        <v/>
      </c>
      <c r="L289" s="322" t="s">
        <v>101</v>
      </c>
      <c r="M289" s="325" t="str">
        <f>IF(無償化名簿!L110=0,"ー",無償化名簿!L110)</f>
        <v>ー</v>
      </c>
      <c r="N289" s="328" t="str">
        <f>IF(AND($E$1="一時預かり事業",E289="月額契約"),"",IF(AND($E$1="一時預かり事業",E289="日額契約"),"日",IF(AND($E$1="一時預かり事業",E289="時間契約"),"時間",IF(AND($E$1="認可外保育施設",無償化名簿!L110&gt;=1),"日",IF(AND($E$1="病児保育事業",E289="月額契約"),"",IF(AND($E$1="病児保育事業",E289="日額契約"),"日",IF(AND($E$1="病児保育事業",E289="時間契約"),"時間",IF(AND($E$1="子育て援助活動支援事業",E289="月額契約"),"",IF(AND($E$1="子育て援助活動支援事業",E289="日額契約"),"日",IF(AND($E$1="子育て援助活動支援事業",E289="時間契約"),"時間",""))))))))))</f>
        <v/>
      </c>
      <c r="O289" s="331" t="str">
        <f>IF(無償化名簿!B110=0,"",VLOOKUP(A289,無償化名簿!$A$17:$R$150,15))</f>
        <v/>
      </c>
      <c r="P289" s="334" t="str">
        <f>IF(無償化名簿!B110=0,"",VLOOKUP(A289,無償化名簿!$A$17:$R$150,8))</f>
        <v/>
      </c>
      <c r="Q289" s="337" t="str">
        <f>IF(無償化名簿!B110=0,"",VLOOKUP(A289,無償化名簿!$A$17:$R$150,16))</f>
        <v/>
      </c>
      <c r="R289" s="339" t="str">
        <f>IF(無償化名簿!B110=0,"",VLOOKUP(A289,無償化名簿!$A$17:$R$150,10))</f>
        <v/>
      </c>
      <c r="S289" s="339" t="str">
        <f>IF(無償化名簿!B110=0,"",VLOOKUP(A289,無償化名簿!$A$17:$R$150,11))</f>
        <v/>
      </c>
      <c r="T289" s="308" t="str">
        <f>IF(無償化名簿!C110=0,"",VLOOKUP(A289,無償化名簿!$A$17:$R$150,18))</f>
        <v/>
      </c>
      <c r="U289" s="311" t="str">
        <f t="shared" ref="U289" si="706">IFERROR(IF(B290=0,"",IF((Q289+R289-S289)&lt;=T289,"0",IF((Q289+R289-S289)&gt;T289,((Q289+R289-S289)-T289)))),"")</f>
        <v/>
      </c>
      <c r="V289" s="314" t="str">
        <f>IF(無償化名簿!B110=0,"",IF(D289="第2号",W289,IF(D289="第3号",X289)))</f>
        <v/>
      </c>
      <c r="W289" s="306" t="e">
        <f t="shared" ref="W289" si="707">IF(AND(D289="第2号",Q289+R289-S289&gt;T289),T289,Q289+R289-S289)</f>
        <v>#VALUE!</v>
      </c>
      <c r="X289" s="306" t="e">
        <f t="shared" ref="X289" si="708">IF(AND(D289="第3号",Q289+R289-S289&gt;T289),T289,Q289+R289-S289)</f>
        <v>#VALUE!</v>
      </c>
      <c r="Y289" s="307" t="e">
        <f t="shared" ref="Y289" si="709">IF(AND(Z289=3,AB289="〇"),"第3号",IF(Z289=3,"第2号",IF(Z289=4,"第2号",IF(Z289=5,"第2号",IF(Z289=6,"第2号",IF(Z289&gt;=7,"エラー","第3号"))))))</f>
        <v>#VALUE!</v>
      </c>
      <c r="Z289" s="307" t="e">
        <f t="shared" ref="Z289" si="710">DATEDIF(C289,DATE($AA$6,4,1),"Y")</f>
        <v>#VALUE!</v>
      </c>
      <c r="AA289" s="307" t="str">
        <f t="shared" ref="AA289" si="711">IFERROR(Y289,"第3号")</f>
        <v>第3号</v>
      </c>
      <c r="AB289" s="305" t="str">
        <f>IF(無償化名簿!$B$7=1,"〇",IF(無償化名簿!$B$7=2,"〇",IF(無償化名簿!$B$7=3,"〇","×")))</f>
        <v>×</v>
      </c>
    </row>
    <row r="290" spans="1:28">
      <c r="A290" s="343"/>
      <c r="B290" s="317" t="str">
        <f>IF(無償化名簿!B110=0,"",VLOOKUP(A289,無償化名簿!$A$17:$R$150,2))</f>
        <v/>
      </c>
      <c r="C290" s="346"/>
      <c r="D290" s="343"/>
      <c r="E290" s="349"/>
      <c r="F290" s="352"/>
      <c r="G290" s="354"/>
      <c r="H290" s="357"/>
      <c r="I290" s="323"/>
      <c r="J290" s="360"/>
      <c r="K290" s="320"/>
      <c r="L290" s="323"/>
      <c r="M290" s="326"/>
      <c r="N290" s="329"/>
      <c r="O290" s="332"/>
      <c r="P290" s="335"/>
      <c r="Q290" s="338"/>
      <c r="R290" s="340"/>
      <c r="S290" s="340"/>
      <c r="T290" s="309"/>
      <c r="U290" s="312"/>
      <c r="V290" s="315"/>
      <c r="W290" s="306"/>
      <c r="X290" s="306"/>
      <c r="Y290" s="307"/>
      <c r="Z290" s="307"/>
      <c r="AA290" s="307"/>
      <c r="AB290" s="305"/>
    </row>
    <row r="291" spans="1:28" ht="19.5" thickBot="1">
      <c r="A291" s="344"/>
      <c r="B291" s="318"/>
      <c r="C291" s="347"/>
      <c r="D291" s="344"/>
      <c r="E291" s="350"/>
      <c r="F291" s="162" t="str">
        <f t="shared" ref="F291" si="712">IF(AND(E$1="認可外保育施設",E289="日額契約"),"月額換算額",IF(AND(E$1="認可外保育施設",E289="時間契約"),"月額換算額",""))</f>
        <v/>
      </c>
      <c r="G291" s="355"/>
      <c r="H291" s="358"/>
      <c r="I291" s="324"/>
      <c r="J291" s="361"/>
      <c r="K291" s="321"/>
      <c r="L291" s="324"/>
      <c r="M291" s="327"/>
      <c r="N291" s="330"/>
      <c r="O291" s="333"/>
      <c r="P291" s="336"/>
      <c r="Q291" s="146" t="str">
        <f t="shared" si="544"/>
        <v/>
      </c>
      <c r="R291" s="341"/>
      <c r="S291" s="341"/>
      <c r="T291" s="310"/>
      <c r="U291" s="313"/>
      <c r="V291" s="316"/>
      <c r="W291" s="306"/>
      <c r="X291" s="306"/>
      <c r="Y291" s="307"/>
      <c r="Z291" s="307"/>
      <c r="AA291" s="307"/>
      <c r="AB291" s="305"/>
    </row>
    <row r="292" spans="1:28">
      <c r="A292" s="342">
        <v>95</v>
      </c>
      <c r="B292" s="67" t="str">
        <f>IF(無償化名簿!B111=0, "",VLOOKUP(A292,無償化名簿!$A$17:$R$150,4))</f>
        <v/>
      </c>
      <c r="C292" s="345" t="str">
        <f>IF(無償化名簿!B111=0,"",VLOOKUP(A292,無償化名簿!$A$17:$R$150,3))</f>
        <v/>
      </c>
      <c r="D292" s="342" t="str">
        <f t="shared" ref="D292" si="713">IF(C292="","",AA292)</f>
        <v/>
      </c>
      <c r="E292" s="348" t="str">
        <f>IF(無償化名簿!B111=0,"",VLOOKUP(A292,無償化名簿!$A$17:$R$150,6))</f>
        <v/>
      </c>
      <c r="F292" s="351" t="str">
        <f>IF(無償化名簿!B111=0,"",VLOOKUP(A292,無償化名簿!$A$17:$R$150,7))</f>
        <v/>
      </c>
      <c r="G292" s="353" t="s">
        <v>5</v>
      </c>
      <c r="H292" s="356" t="str">
        <f>IF(無償化名簿!B111=0,"",VLOOKUP(A292,無償化名簿!$A$17:$R$150,13))</f>
        <v/>
      </c>
      <c r="I292" s="322" t="s">
        <v>101</v>
      </c>
      <c r="J292" s="359" t="s">
        <v>63</v>
      </c>
      <c r="K292" s="319" t="str">
        <f>IF(無償化名簿!B111=0,"",VLOOKUP(A292,無償化名簿!$A$17:$R$150,14))</f>
        <v/>
      </c>
      <c r="L292" s="322" t="s">
        <v>101</v>
      </c>
      <c r="M292" s="325" t="str">
        <f>IF(無償化名簿!L111=0,"ー",無償化名簿!L111)</f>
        <v>ー</v>
      </c>
      <c r="N292" s="328" t="str">
        <f>IF(AND($E$1="一時預かり事業",E292="月額契約"),"",IF(AND($E$1="一時預かり事業",E292="日額契約"),"日",IF(AND($E$1="一時預かり事業",E292="時間契約"),"時間",IF(AND($E$1="認可外保育施設",無償化名簿!L111&gt;=1),"日",IF(AND($E$1="病児保育事業",E292="月額契約"),"",IF(AND($E$1="病児保育事業",E292="日額契約"),"日",IF(AND($E$1="病児保育事業",E292="時間契約"),"時間",IF(AND($E$1="子育て援助活動支援事業",E292="月額契約"),"",IF(AND($E$1="子育て援助活動支援事業",E292="日額契約"),"日",IF(AND($E$1="子育て援助活動支援事業",E292="時間契約"),"時間",""))))))))))</f>
        <v/>
      </c>
      <c r="O292" s="331" t="str">
        <f>IF(無償化名簿!B111=0,"",VLOOKUP(A292,無償化名簿!$A$17:$R$150,15))</f>
        <v/>
      </c>
      <c r="P292" s="334" t="str">
        <f>IF(無償化名簿!B111=0,"",VLOOKUP(A292,無償化名簿!$A$17:$R$150,8))</f>
        <v/>
      </c>
      <c r="Q292" s="337" t="str">
        <f>IF(無償化名簿!B111=0,"",VLOOKUP(A292,無償化名簿!$A$17:$R$150,16))</f>
        <v/>
      </c>
      <c r="R292" s="339" t="str">
        <f>IF(無償化名簿!B111=0,"",VLOOKUP(A292,無償化名簿!$A$17:$R$150,10))</f>
        <v/>
      </c>
      <c r="S292" s="339" t="str">
        <f>IF(無償化名簿!B111=0,"",VLOOKUP(A292,無償化名簿!$A$17:$R$150,11))</f>
        <v/>
      </c>
      <c r="T292" s="308" t="str">
        <f>IF(無償化名簿!C111=0,"",VLOOKUP(A292,無償化名簿!$A$17:$R$150,18))</f>
        <v/>
      </c>
      <c r="U292" s="311" t="str">
        <f t="shared" ref="U292" si="714">IFERROR(IF(B293=0,"",IF((Q292+R292-S292)&lt;=T292,"0",IF((Q292+R292-S292)&gt;T292,((Q292+R292-S292)-T292)))),"")</f>
        <v/>
      </c>
      <c r="V292" s="314" t="str">
        <f>IF(無償化名簿!B111=0,"",IF(D292="第2号",W292,IF(D292="第3号",X292)))</f>
        <v/>
      </c>
      <c r="W292" s="306" t="e">
        <f t="shared" ref="W292" si="715">IF(AND(D292="第2号",Q292+R292-S292&gt;T292),T292,Q292+R292-S292)</f>
        <v>#VALUE!</v>
      </c>
      <c r="X292" s="306" t="e">
        <f t="shared" ref="X292" si="716">IF(AND(D292="第3号",Q292+R292-S292&gt;T292),T292,Q292+R292-S292)</f>
        <v>#VALUE!</v>
      </c>
      <c r="Y292" s="307" t="e">
        <f t="shared" ref="Y292" si="717">IF(AND(Z292=3,AB292="〇"),"第3号",IF(Z292=3,"第2号",IF(Z292=4,"第2号",IF(Z292=5,"第2号",IF(Z292=6,"第2号",IF(Z292&gt;=7,"エラー","第3号"))))))</f>
        <v>#VALUE!</v>
      </c>
      <c r="Z292" s="307" t="e">
        <f t="shared" ref="Z292" si="718">DATEDIF(C292,DATE($AA$6,4,1),"Y")</f>
        <v>#VALUE!</v>
      </c>
      <c r="AA292" s="307" t="str">
        <f t="shared" ref="AA292" si="719">IFERROR(Y292,"第3号")</f>
        <v>第3号</v>
      </c>
      <c r="AB292" s="305" t="str">
        <f>IF(無償化名簿!$B$7=1,"〇",IF(無償化名簿!$B$7=2,"〇",IF(無償化名簿!$B$7=3,"〇","×")))</f>
        <v>×</v>
      </c>
    </row>
    <row r="293" spans="1:28">
      <c r="A293" s="343"/>
      <c r="B293" s="317" t="str">
        <f>IF(無償化名簿!B111=0,"",VLOOKUP(A292,無償化名簿!$A$17:$R$150,2))</f>
        <v/>
      </c>
      <c r="C293" s="346"/>
      <c r="D293" s="343"/>
      <c r="E293" s="349"/>
      <c r="F293" s="352"/>
      <c r="G293" s="354"/>
      <c r="H293" s="357"/>
      <c r="I293" s="323"/>
      <c r="J293" s="360"/>
      <c r="K293" s="320"/>
      <c r="L293" s="323"/>
      <c r="M293" s="326"/>
      <c r="N293" s="329"/>
      <c r="O293" s="332"/>
      <c r="P293" s="335"/>
      <c r="Q293" s="338"/>
      <c r="R293" s="340"/>
      <c r="S293" s="340"/>
      <c r="T293" s="309"/>
      <c r="U293" s="312"/>
      <c r="V293" s="315"/>
      <c r="W293" s="306"/>
      <c r="X293" s="306"/>
      <c r="Y293" s="307"/>
      <c r="Z293" s="307"/>
      <c r="AA293" s="307"/>
      <c r="AB293" s="305"/>
    </row>
    <row r="294" spans="1:28" ht="19.5" thickBot="1">
      <c r="A294" s="344"/>
      <c r="B294" s="318"/>
      <c r="C294" s="347"/>
      <c r="D294" s="344"/>
      <c r="E294" s="350"/>
      <c r="F294" s="162" t="str">
        <f t="shared" ref="F294" si="720">IF(AND(E$1="認可外保育施設",E292="日額契約"),"月額換算額",IF(AND(E$1="認可外保育施設",E292="時間契約"),"月額換算額",""))</f>
        <v/>
      </c>
      <c r="G294" s="355"/>
      <c r="H294" s="358"/>
      <c r="I294" s="324"/>
      <c r="J294" s="361"/>
      <c r="K294" s="321"/>
      <c r="L294" s="324"/>
      <c r="M294" s="327"/>
      <c r="N294" s="330"/>
      <c r="O294" s="333"/>
      <c r="P294" s="336"/>
      <c r="Q294" s="146" t="str">
        <f t="shared" ref="Q294:Q339" si="721">IF(OR(F292=Q292,Q292="算定不可",E292="日額契約",E292="時間契約"),"","月途中案分額")</f>
        <v/>
      </c>
      <c r="R294" s="341"/>
      <c r="S294" s="341"/>
      <c r="T294" s="310"/>
      <c r="U294" s="313"/>
      <c r="V294" s="316"/>
      <c r="W294" s="306"/>
      <c r="X294" s="306"/>
      <c r="Y294" s="307"/>
      <c r="Z294" s="307"/>
      <c r="AA294" s="307"/>
      <c r="AB294" s="305"/>
    </row>
    <row r="295" spans="1:28">
      <c r="A295" s="342">
        <v>96</v>
      </c>
      <c r="B295" s="67" t="str">
        <f>IF(無償化名簿!B112=0, "",VLOOKUP(A295,無償化名簿!$A$17:$R$150,4))</f>
        <v/>
      </c>
      <c r="C295" s="345" t="str">
        <f>IF(無償化名簿!B112=0,"",VLOOKUP(A295,無償化名簿!$A$17:$R$150,3))</f>
        <v/>
      </c>
      <c r="D295" s="342" t="str">
        <f t="shared" ref="D295" si="722">IF(C295="","",AA295)</f>
        <v/>
      </c>
      <c r="E295" s="348" t="str">
        <f>IF(無償化名簿!B112=0,"",VLOOKUP(A295,無償化名簿!$A$17:$R$150,6))</f>
        <v/>
      </c>
      <c r="F295" s="351" t="str">
        <f>IF(無償化名簿!B112=0,"",VLOOKUP(A295,無償化名簿!$A$17:$R$150,7))</f>
        <v/>
      </c>
      <c r="G295" s="353" t="s">
        <v>5</v>
      </c>
      <c r="H295" s="356" t="str">
        <f>IF(無償化名簿!B112=0,"",VLOOKUP(A295,無償化名簿!$A$17:$R$150,13))</f>
        <v/>
      </c>
      <c r="I295" s="322" t="s">
        <v>101</v>
      </c>
      <c r="J295" s="359" t="s">
        <v>63</v>
      </c>
      <c r="K295" s="319" t="str">
        <f>IF(無償化名簿!B112=0,"",VLOOKUP(A295,無償化名簿!$A$17:$R$150,14))</f>
        <v/>
      </c>
      <c r="L295" s="322" t="s">
        <v>101</v>
      </c>
      <c r="M295" s="325" t="str">
        <f>IF(無償化名簿!L112=0,"ー",無償化名簿!L112)</f>
        <v>ー</v>
      </c>
      <c r="N295" s="328" t="str">
        <f>IF(AND($E$1="一時預かり事業",E295="月額契約"),"",IF(AND($E$1="一時預かり事業",E295="日額契約"),"日",IF(AND($E$1="一時預かり事業",E295="時間契約"),"時間",IF(AND($E$1="認可外保育施設",無償化名簿!L112&gt;=1),"日",IF(AND($E$1="病児保育事業",E295="月額契約"),"",IF(AND($E$1="病児保育事業",E295="日額契約"),"日",IF(AND($E$1="病児保育事業",E295="時間契約"),"時間",IF(AND($E$1="子育て援助活動支援事業",E295="月額契約"),"",IF(AND($E$1="子育て援助活動支援事業",E295="日額契約"),"日",IF(AND($E$1="子育て援助活動支援事業",E295="時間契約"),"時間",""))))))))))</f>
        <v/>
      </c>
      <c r="O295" s="331" t="str">
        <f>IF(無償化名簿!B112=0,"",VLOOKUP(A295,無償化名簿!$A$17:$R$150,15))</f>
        <v/>
      </c>
      <c r="P295" s="334" t="str">
        <f>IF(無償化名簿!B112=0,"",VLOOKUP(A295,無償化名簿!$A$17:$R$150,8))</f>
        <v/>
      </c>
      <c r="Q295" s="337" t="str">
        <f>IF(無償化名簿!B112=0,"",VLOOKUP(A295,無償化名簿!$A$17:$R$150,16))</f>
        <v/>
      </c>
      <c r="R295" s="339" t="str">
        <f>IF(無償化名簿!B112=0,"",VLOOKUP(A295,無償化名簿!$A$17:$R$150,10))</f>
        <v/>
      </c>
      <c r="S295" s="339" t="str">
        <f>IF(無償化名簿!B112=0,"",VLOOKUP(A295,無償化名簿!$A$17:$R$150,11))</f>
        <v/>
      </c>
      <c r="T295" s="308" t="str">
        <f>IF(無償化名簿!C112=0,"",VLOOKUP(A295,無償化名簿!$A$17:$R$150,18))</f>
        <v/>
      </c>
      <c r="U295" s="311" t="str">
        <f t="shared" ref="U295" si="723">IFERROR(IF(B296=0,"",IF((Q295+R295-S295)&lt;=T295,"0",IF((Q295+R295-S295)&gt;T295,((Q295+R295-S295)-T295)))),"")</f>
        <v/>
      </c>
      <c r="V295" s="314" t="str">
        <f>IF(無償化名簿!B112=0,"",IF(D295="第2号",W295,IF(D295="第3号",X295)))</f>
        <v/>
      </c>
      <c r="W295" s="306" t="e">
        <f t="shared" ref="W295" si="724">IF(AND(D295="第2号",Q295+R295-S295&gt;T295),T295,Q295+R295-S295)</f>
        <v>#VALUE!</v>
      </c>
      <c r="X295" s="306" t="e">
        <f t="shared" ref="X295" si="725">IF(AND(D295="第3号",Q295+R295-S295&gt;T295),T295,Q295+R295-S295)</f>
        <v>#VALUE!</v>
      </c>
      <c r="Y295" s="307" t="e">
        <f t="shared" ref="Y295" si="726">IF(AND(Z295=3,AB295="〇"),"第3号",IF(Z295=3,"第2号",IF(Z295=4,"第2号",IF(Z295=5,"第2号",IF(Z295=6,"第2号",IF(Z295&gt;=7,"エラー","第3号"))))))</f>
        <v>#VALUE!</v>
      </c>
      <c r="Z295" s="307" t="e">
        <f t="shared" ref="Z295" si="727">DATEDIF(C295,DATE($AA$6,4,1),"Y")</f>
        <v>#VALUE!</v>
      </c>
      <c r="AA295" s="307" t="str">
        <f t="shared" ref="AA295" si="728">IFERROR(Y295,"第3号")</f>
        <v>第3号</v>
      </c>
      <c r="AB295" s="305" t="str">
        <f>IF(無償化名簿!$B$7=1,"〇",IF(無償化名簿!$B$7=2,"〇",IF(無償化名簿!$B$7=3,"〇","×")))</f>
        <v>×</v>
      </c>
    </row>
    <row r="296" spans="1:28">
      <c r="A296" s="343"/>
      <c r="B296" s="317" t="str">
        <f>IF(無償化名簿!B112=0,"",VLOOKUP(A295,無償化名簿!$A$17:$R$150,2))</f>
        <v/>
      </c>
      <c r="C296" s="346"/>
      <c r="D296" s="343"/>
      <c r="E296" s="349"/>
      <c r="F296" s="352"/>
      <c r="G296" s="354"/>
      <c r="H296" s="357"/>
      <c r="I296" s="323"/>
      <c r="J296" s="360"/>
      <c r="K296" s="320"/>
      <c r="L296" s="323"/>
      <c r="M296" s="326"/>
      <c r="N296" s="329"/>
      <c r="O296" s="332"/>
      <c r="P296" s="335"/>
      <c r="Q296" s="338"/>
      <c r="R296" s="340"/>
      <c r="S296" s="340"/>
      <c r="T296" s="309"/>
      <c r="U296" s="312"/>
      <c r="V296" s="315"/>
      <c r="W296" s="306"/>
      <c r="X296" s="306"/>
      <c r="Y296" s="307"/>
      <c r="Z296" s="307"/>
      <c r="AA296" s="307"/>
      <c r="AB296" s="305"/>
    </row>
    <row r="297" spans="1:28" ht="19.5" thickBot="1">
      <c r="A297" s="344"/>
      <c r="B297" s="318"/>
      <c r="C297" s="347"/>
      <c r="D297" s="344"/>
      <c r="E297" s="350"/>
      <c r="F297" s="162" t="str">
        <f t="shared" ref="F297" si="729">IF(AND(E$1="認可外保育施設",E295="日額契約"),"月額換算額",IF(AND(E$1="認可外保育施設",E295="時間契約"),"月額換算額",""))</f>
        <v/>
      </c>
      <c r="G297" s="355"/>
      <c r="H297" s="358"/>
      <c r="I297" s="324"/>
      <c r="J297" s="361"/>
      <c r="K297" s="321"/>
      <c r="L297" s="324"/>
      <c r="M297" s="327"/>
      <c r="N297" s="330"/>
      <c r="O297" s="333"/>
      <c r="P297" s="336"/>
      <c r="Q297" s="146" t="str">
        <f t="shared" si="721"/>
        <v/>
      </c>
      <c r="R297" s="341"/>
      <c r="S297" s="341"/>
      <c r="T297" s="310"/>
      <c r="U297" s="313"/>
      <c r="V297" s="316"/>
      <c r="W297" s="306"/>
      <c r="X297" s="306"/>
      <c r="Y297" s="307"/>
      <c r="Z297" s="307"/>
      <c r="AA297" s="307"/>
      <c r="AB297" s="305"/>
    </row>
    <row r="298" spans="1:28">
      <c r="A298" s="342">
        <v>97</v>
      </c>
      <c r="B298" s="67" t="str">
        <f>IF(無償化名簿!B113=0, "",VLOOKUP(A298,無償化名簿!$A$17:$R$150,4))</f>
        <v/>
      </c>
      <c r="C298" s="345" t="str">
        <f>IF(無償化名簿!B113=0,"",VLOOKUP(A298,無償化名簿!$A$17:$R$150,3))</f>
        <v/>
      </c>
      <c r="D298" s="342" t="str">
        <f t="shared" ref="D298" si="730">IF(C298="","",AA298)</f>
        <v/>
      </c>
      <c r="E298" s="348" t="str">
        <f>IF(無償化名簿!B113=0,"",VLOOKUP(A298,無償化名簿!$A$17:$R$150,6))</f>
        <v/>
      </c>
      <c r="F298" s="351" t="str">
        <f>IF(無償化名簿!B113=0,"",VLOOKUP(A298,無償化名簿!$A$17:$R$150,7))</f>
        <v/>
      </c>
      <c r="G298" s="353" t="s">
        <v>5</v>
      </c>
      <c r="H298" s="356" t="str">
        <f>IF(無償化名簿!B113=0,"",VLOOKUP(A298,無償化名簿!$A$17:$R$150,13))</f>
        <v/>
      </c>
      <c r="I298" s="322" t="s">
        <v>101</v>
      </c>
      <c r="J298" s="359" t="s">
        <v>63</v>
      </c>
      <c r="K298" s="319" t="str">
        <f>IF(無償化名簿!B113=0,"",VLOOKUP(A298,無償化名簿!$A$17:$R$150,14))</f>
        <v/>
      </c>
      <c r="L298" s="322" t="s">
        <v>101</v>
      </c>
      <c r="M298" s="325" t="str">
        <f>IF(無償化名簿!L113=0,"ー",無償化名簿!L113)</f>
        <v>ー</v>
      </c>
      <c r="N298" s="328" t="str">
        <f>IF(AND($E$1="一時預かり事業",E298="月額契約"),"",IF(AND($E$1="一時預かり事業",E298="日額契約"),"日",IF(AND($E$1="一時預かり事業",E298="時間契約"),"時間",IF(AND($E$1="認可外保育施設",無償化名簿!L113&gt;=1),"日",IF(AND($E$1="病児保育事業",E298="月額契約"),"",IF(AND($E$1="病児保育事業",E298="日額契約"),"日",IF(AND($E$1="病児保育事業",E298="時間契約"),"時間",IF(AND($E$1="子育て援助活動支援事業",E298="月額契約"),"",IF(AND($E$1="子育て援助活動支援事業",E298="日額契約"),"日",IF(AND($E$1="子育て援助活動支援事業",E298="時間契約"),"時間",""))))))))))</f>
        <v/>
      </c>
      <c r="O298" s="331" t="str">
        <f>IF(無償化名簿!B113=0,"",VLOOKUP(A298,無償化名簿!$A$17:$R$150,15))</f>
        <v/>
      </c>
      <c r="P298" s="334" t="str">
        <f>IF(無償化名簿!B113=0,"",VLOOKUP(A298,無償化名簿!$A$17:$R$150,8))</f>
        <v/>
      </c>
      <c r="Q298" s="337" t="str">
        <f>IF(無償化名簿!B113=0,"",VLOOKUP(A298,無償化名簿!$A$17:$R$150,16))</f>
        <v/>
      </c>
      <c r="R298" s="339" t="str">
        <f>IF(無償化名簿!B113=0,"",VLOOKUP(A298,無償化名簿!$A$17:$R$150,10))</f>
        <v/>
      </c>
      <c r="S298" s="339" t="str">
        <f>IF(無償化名簿!B113=0,"",VLOOKUP(A298,無償化名簿!$A$17:$R$150,11))</f>
        <v/>
      </c>
      <c r="T298" s="308" t="str">
        <f>IF(無償化名簿!C113=0,"",VLOOKUP(A298,無償化名簿!$A$17:$R$150,18))</f>
        <v/>
      </c>
      <c r="U298" s="311" t="str">
        <f t="shared" ref="U298" si="731">IFERROR(IF(B299=0,"",IF((Q298+R298-S298)&lt;=T298,"0",IF((Q298+R298-S298)&gt;T298,((Q298+R298-S298)-T298)))),"")</f>
        <v/>
      </c>
      <c r="V298" s="314" t="str">
        <f>IF(無償化名簿!B113=0,"",IF(D298="第2号",W298,IF(D298="第3号",X298)))</f>
        <v/>
      </c>
      <c r="W298" s="306" t="e">
        <f t="shared" ref="W298" si="732">IF(AND(D298="第2号",Q298+R298-S298&gt;T298),T298,Q298+R298-S298)</f>
        <v>#VALUE!</v>
      </c>
      <c r="X298" s="306" t="e">
        <f t="shared" ref="X298" si="733">IF(AND(D298="第3号",Q298+R298-S298&gt;T298),T298,Q298+R298-S298)</f>
        <v>#VALUE!</v>
      </c>
      <c r="Y298" s="307" t="e">
        <f t="shared" ref="Y298" si="734">IF(AND(Z298=3,AB298="〇"),"第3号",IF(Z298=3,"第2号",IF(Z298=4,"第2号",IF(Z298=5,"第2号",IF(Z298=6,"第2号",IF(Z298&gt;=7,"エラー","第3号"))))))</f>
        <v>#VALUE!</v>
      </c>
      <c r="Z298" s="307" t="e">
        <f t="shared" ref="Z298" si="735">DATEDIF(C298,DATE($AA$6,4,1),"Y")</f>
        <v>#VALUE!</v>
      </c>
      <c r="AA298" s="307" t="str">
        <f t="shared" ref="AA298" si="736">IFERROR(Y298,"第3号")</f>
        <v>第3号</v>
      </c>
      <c r="AB298" s="305" t="str">
        <f>IF(無償化名簿!$B$7=1,"〇",IF(無償化名簿!$B$7=2,"〇",IF(無償化名簿!$B$7=3,"〇","×")))</f>
        <v>×</v>
      </c>
    </row>
    <row r="299" spans="1:28">
      <c r="A299" s="343"/>
      <c r="B299" s="317" t="str">
        <f>IF(無償化名簿!B113=0,"",VLOOKUP(A298,無償化名簿!$A$17:$R$150,2))</f>
        <v/>
      </c>
      <c r="C299" s="346"/>
      <c r="D299" s="343"/>
      <c r="E299" s="349"/>
      <c r="F299" s="352"/>
      <c r="G299" s="354"/>
      <c r="H299" s="357"/>
      <c r="I299" s="323"/>
      <c r="J299" s="360"/>
      <c r="K299" s="320"/>
      <c r="L299" s="323"/>
      <c r="M299" s="326"/>
      <c r="N299" s="329"/>
      <c r="O299" s="332"/>
      <c r="P299" s="335"/>
      <c r="Q299" s="338"/>
      <c r="R299" s="340"/>
      <c r="S299" s="340"/>
      <c r="T299" s="309"/>
      <c r="U299" s="312"/>
      <c r="V299" s="315"/>
      <c r="W299" s="306"/>
      <c r="X299" s="306"/>
      <c r="Y299" s="307"/>
      <c r="Z299" s="307"/>
      <c r="AA299" s="307"/>
      <c r="AB299" s="305"/>
    </row>
    <row r="300" spans="1:28" ht="19.5" thickBot="1">
      <c r="A300" s="344"/>
      <c r="B300" s="318"/>
      <c r="C300" s="347"/>
      <c r="D300" s="344"/>
      <c r="E300" s="350"/>
      <c r="F300" s="162" t="str">
        <f t="shared" ref="F300" si="737">IF(AND(E$1="認可外保育施設",E298="日額契約"),"月額換算額",IF(AND(E$1="認可外保育施設",E298="時間契約"),"月額換算額",""))</f>
        <v/>
      </c>
      <c r="G300" s="355"/>
      <c r="H300" s="358"/>
      <c r="I300" s="324"/>
      <c r="J300" s="361"/>
      <c r="K300" s="321"/>
      <c r="L300" s="324"/>
      <c r="M300" s="327"/>
      <c r="N300" s="330"/>
      <c r="O300" s="333"/>
      <c r="P300" s="336"/>
      <c r="Q300" s="146" t="str">
        <f t="shared" si="721"/>
        <v/>
      </c>
      <c r="R300" s="341"/>
      <c r="S300" s="341"/>
      <c r="T300" s="310"/>
      <c r="U300" s="313"/>
      <c r="V300" s="316"/>
      <c r="W300" s="306"/>
      <c r="X300" s="306"/>
      <c r="Y300" s="307"/>
      <c r="Z300" s="307"/>
      <c r="AA300" s="307"/>
      <c r="AB300" s="305"/>
    </row>
    <row r="301" spans="1:28">
      <c r="A301" s="342">
        <v>98</v>
      </c>
      <c r="B301" s="67" t="str">
        <f>IF(無償化名簿!B114=0, "",VLOOKUP(A301,無償化名簿!$A$17:$R$150,4))</f>
        <v/>
      </c>
      <c r="C301" s="345" t="str">
        <f>IF(無償化名簿!B114=0,"",VLOOKUP(A301,無償化名簿!$A$17:$R$150,3))</f>
        <v/>
      </c>
      <c r="D301" s="342" t="str">
        <f t="shared" ref="D301" si="738">IF(C301="","",AA301)</f>
        <v/>
      </c>
      <c r="E301" s="348" t="str">
        <f>IF(無償化名簿!B114=0,"",VLOOKUP(A301,無償化名簿!$A$17:$R$150,6))</f>
        <v/>
      </c>
      <c r="F301" s="351" t="str">
        <f>IF(無償化名簿!B114=0,"",VLOOKUP(A301,無償化名簿!$A$17:$R$150,7))</f>
        <v/>
      </c>
      <c r="G301" s="353" t="s">
        <v>5</v>
      </c>
      <c r="H301" s="356" t="str">
        <f>IF(無償化名簿!B114=0,"",VLOOKUP(A301,無償化名簿!$A$17:$R$150,13))</f>
        <v/>
      </c>
      <c r="I301" s="322" t="s">
        <v>101</v>
      </c>
      <c r="J301" s="359" t="s">
        <v>63</v>
      </c>
      <c r="K301" s="319" t="str">
        <f>IF(無償化名簿!B114=0,"",VLOOKUP(A301,無償化名簿!$A$17:$R$150,14))</f>
        <v/>
      </c>
      <c r="L301" s="322" t="s">
        <v>101</v>
      </c>
      <c r="M301" s="325" t="str">
        <f>IF(無償化名簿!L114=0,"ー",無償化名簿!L114)</f>
        <v>ー</v>
      </c>
      <c r="N301" s="328" t="str">
        <f>IF(AND($E$1="一時預かり事業",E301="月額契約"),"",IF(AND($E$1="一時預かり事業",E301="日額契約"),"日",IF(AND($E$1="一時預かり事業",E301="時間契約"),"時間",IF(AND($E$1="認可外保育施設",無償化名簿!L114&gt;=1),"日",IF(AND($E$1="病児保育事業",E301="月額契約"),"",IF(AND($E$1="病児保育事業",E301="日額契約"),"日",IF(AND($E$1="病児保育事業",E301="時間契約"),"時間",IF(AND($E$1="子育て援助活動支援事業",E301="月額契約"),"",IF(AND($E$1="子育て援助活動支援事業",E301="日額契約"),"日",IF(AND($E$1="子育て援助活動支援事業",E301="時間契約"),"時間",""))))))))))</f>
        <v/>
      </c>
      <c r="O301" s="331" t="str">
        <f>IF(無償化名簿!B114=0,"",VLOOKUP(A301,無償化名簿!$A$17:$R$150,15))</f>
        <v/>
      </c>
      <c r="P301" s="334" t="str">
        <f>IF(無償化名簿!B114=0,"",VLOOKUP(A301,無償化名簿!$A$17:$R$150,8))</f>
        <v/>
      </c>
      <c r="Q301" s="337" t="str">
        <f>IF(無償化名簿!B114=0,"",VLOOKUP(A301,無償化名簿!$A$17:$R$150,16))</f>
        <v/>
      </c>
      <c r="R301" s="339" t="str">
        <f>IF(無償化名簿!B114=0,"",VLOOKUP(A301,無償化名簿!$A$17:$R$150,10))</f>
        <v/>
      </c>
      <c r="S301" s="339" t="str">
        <f>IF(無償化名簿!B114=0,"",VLOOKUP(A301,無償化名簿!$A$17:$R$150,11))</f>
        <v/>
      </c>
      <c r="T301" s="308" t="str">
        <f>IF(無償化名簿!C114=0,"",VLOOKUP(A301,無償化名簿!$A$17:$R$150,18))</f>
        <v/>
      </c>
      <c r="U301" s="311" t="str">
        <f t="shared" ref="U301" si="739">IFERROR(IF(B302=0,"",IF((Q301+R301-S301)&lt;=T301,"0",IF((Q301+R301-S301)&gt;T301,((Q301+R301-S301)-T301)))),"")</f>
        <v/>
      </c>
      <c r="V301" s="314" t="str">
        <f>IF(無償化名簿!B114=0,"",IF(D301="第2号",W301,IF(D301="第3号",X301)))</f>
        <v/>
      </c>
      <c r="W301" s="306" t="e">
        <f t="shared" ref="W301" si="740">IF(AND(D301="第2号",Q301+R301-S301&gt;T301),T301,Q301+R301-S301)</f>
        <v>#VALUE!</v>
      </c>
      <c r="X301" s="306" t="e">
        <f t="shared" ref="X301" si="741">IF(AND(D301="第3号",Q301+R301-S301&gt;T301),T301,Q301+R301-S301)</f>
        <v>#VALUE!</v>
      </c>
      <c r="Y301" s="307" t="e">
        <f t="shared" ref="Y301" si="742">IF(AND(Z301=3,AB301="〇"),"第3号",IF(Z301=3,"第2号",IF(Z301=4,"第2号",IF(Z301=5,"第2号",IF(Z301=6,"第2号",IF(Z301&gt;=7,"エラー","第3号"))))))</f>
        <v>#VALUE!</v>
      </c>
      <c r="Z301" s="307" t="e">
        <f t="shared" ref="Z301" si="743">DATEDIF(C301,DATE($AA$6,4,1),"Y")</f>
        <v>#VALUE!</v>
      </c>
      <c r="AA301" s="307" t="str">
        <f t="shared" ref="AA301" si="744">IFERROR(Y301,"第3号")</f>
        <v>第3号</v>
      </c>
      <c r="AB301" s="305" t="str">
        <f>IF(無償化名簿!$B$7=1,"〇",IF(無償化名簿!$B$7=2,"〇",IF(無償化名簿!$B$7=3,"〇","×")))</f>
        <v>×</v>
      </c>
    </row>
    <row r="302" spans="1:28">
      <c r="A302" s="343"/>
      <c r="B302" s="317" t="str">
        <f>IF(無償化名簿!B114=0,"",VLOOKUP(A301,無償化名簿!$A$17:$R$150,2))</f>
        <v/>
      </c>
      <c r="C302" s="346"/>
      <c r="D302" s="343"/>
      <c r="E302" s="349"/>
      <c r="F302" s="352"/>
      <c r="G302" s="354"/>
      <c r="H302" s="357"/>
      <c r="I302" s="323"/>
      <c r="J302" s="360"/>
      <c r="K302" s="320"/>
      <c r="L302" s="323"/>
      <c r="M302" s="326"/>
      <c r="N302" s="329"/>
      <c r="O302" s="332"/>
      <c r="P302" s="335"/>
      <c r="Q302" s="338"/>
      <c r="R302" s="340"/>
      <c r="S302" s="340"/>
      <c r="T302" s="309"/>
      <c r="U302" s="312"/>
      <c r="V302" s="315"/>
      <c r="W302" s="306"/>
      <c r="X302" s="306"/>
      <c r="Y302" s="307"/>
      <c r="Z302" s="307"/>
      <c r="AA302" s="307"/>
      <c r="AB302" s="305"/>
    </row>
    <row r="303" spans="1:28" ht="19.5" thickBot="1">
      <c r="A303" s="344"/>
      <c r="B303" s="318"/>
      <c r="C303" s="347"/>
      <c r="D303" s="344"/>
      <c r="E303" s="350"/>
      <c r="F303" s="162" t="str">
        <f t="shared" ref="F303" si="745">IF(AND(E$1="認可外保育施設",E301="日額契約"),"月額換算額",IF(AND(E$1="認可外保育施設",E301="時間契約"),"月額換算額",""))</f>
        <v/>
      </c>
      <c r="G303" s="355"/>
      <c r="H303" s="358"/>
      <c r="I303" s="324"/>
      <c r="J303" s="361"/>
      <c r="K303" s="321"/>
      <c r="L303" s="324"/>
      <c r="M303" s="327"/>
      <c r="N303" s="330"/>
      <c r="O303" s="333"/>
      <c r="P303" s="336"/>
      <c r="Q303" s="146" t="str">
        <f t="shared" si="721"/>
        <v/>
      </c>
      <c r="R303" s="341"/>
      <c r="S303" s="341"/>
      <c r="T303" s="310"/>
      <c r="U303" s="313"/>
      <c r="V303" s="316"/>
      <c r="W303" s="306"/>
      <c r="X303" s="306"/>
      <c r="Y303" s="307"/>
      <c r="Z303" s="307"/>
      <c r="AA303" s="307"/>
      <c r="AB303" s="305"/>
    </row>
    <row r="304" spans="1:28">
      <c r="A304" s="342">
        <v>99</v>
      </c>
      <c r="B304" s="67" t="str">
        <f>IF(無償化名簿!B115=0, "",VLOOKUP(A304,無償化名簿!$A$17:$R$150,4))</f>
        <v/>
      </c>
      <c r="C304" s="345" t="str">
        <f>IF(無償化名簿!B115=0,"",VLOOKUP(A304,無償化名簿!$A$17:$R$150,3))</f>
        <v/>
      </c>
      <c r="D304" s="342" t="str">
        <f t="shared" ref="D304" si="746">IF(C304="","",AA304)</f>
        <v/>
      </c>
      <c r="E304" s="348" t="str">
        <f>IF(無償化名簿!B115=0,"",VLOOKUP(A304,無償化名簿!$A$17:$R$150,6))</f>
        <v/>
      </c>
      <c r="F304" s="351" t="str">
        <f>IF(無償化名簿!B115=0,"",VLOOKUP(A304,無償化名簿!$A$17:$R$150,7))</f>
        <v/>
      </c>
      <c r="G304" s="353" t="s">
        <v>5</v>
      </c>
      <c r="H304" s="356" t="str">
        <f>IF(無償化名簿!B115=0,"",VLOOKUP(A304,無償化名簿!$A$17:$R$150,13))</f>
        <v/>
      </c>
      <c r="I304" s="322" t="s">
        <v>101</v>
      </c>
      <c r="J304" s="359" t="s">
        <v>63</v>
      </c>
      <c r="K304" s="319" t="str">
        <f>IF(無償化名簿!B115=0,"",VLOOKUP(A304,無償化名簿!$A$17:$R$150,14))</f>
        <v/>
      </c>
      <c r="L304" s="322" t="s">
        <v>101</v>
      </c>
      <c r="M304" s="325" t="str">
        <f>IF(無償化名簿!L115=0,"ー",無償化名簿!L115)</f>
        <v>ー</v>
      </c>
      <c r="N304" s="328" t="str">
        <f>IF(AND($E$1="一時預かり事業",E304="月額契約"),"",IF(AND($E$1="一時預かり事業",E304="日額契約"),"日",IF(AND($E$1="一時預かり事業",E304="時間契約"),"時間",IF(AND($E$1="認可外保育施設",無償化名簿!L115&gt;=1),"日",IF(AND($E$1="病児保育事業",E304="月額契約"),"",IF(AND($E$1="病児保育事業",E304="日額契約"),"日",IF(AND($E$1="病児保育事業",E304="時間契約"),"時間",IF(AND($E$1="子育て援助活動支援事業",E304="月額契約"),"",IF(AND($E$1="子育て援助活動支援事業",E304="日額契約"),"日",IF(AND($E$1="子育て援助活動支援事業",E304="時間契約"),"時間",""))))))))))</f>
        <v/>
      </c>
      <c r="O304" s="331" t="str">
        <f>IF(無償化名簿!B115=0,"",VLOOKUP(A304,無償化名簿!$A$17:$R$150,15))</f>
        <v/>
      </c>
      <c r="P304" s="334" t="str">
        <f>IF(無償化名簿!B115=0,"",VLOOKUP(A304,無償化名簿!$A$17:$R$150,8))</f>
        <v/>
      </c>
      <c r="Q304" s="337" t="str">
        <f>IF(無償化名簿!B115=0,"",VLOOKUP(A304,無償化名簿!$A$17:$R$150,16))</f>
        <v/>
      </c>
      <c r="R304" s="339" t="str">
        <f>IF(無償化名簿!B115=0,"",VLOOKUP(A304,無償化名簿!$A$17:$R$150,10))</f>
        <v/>
      </c>
      <c r="S304" s="339" t="str">
        <f>IF(無償化名簿!B115=0,"",VLOOKUP(A304,無償化名簿!$A$17:$R$150,11))</f>
        <v/>
      </c>
      <c r="T304" s="308" t="str">
        <f>IF(無償化名簿!C115=0,"",VLOOKUP(A304,無償化名簿!$A$17:$R$150,18))</f>
        <v/>
      </c>
      <c r="U304" s="311" t="str">
        <f t="shared" ref="U304" si="747">IFERROR(IF(B305=0,"",IF((Q304+R304-S304)&lt;=T304,"0",IF((Q304+R304-S304)&gt;T304,((Q304+R304-S304)-T304)))),"")</f>
        <v/>
      </c>
      <c r="V304" s="314" t="str">
        <f>IF(無償化名簿!B115=0,"",IF(D304="第2号",W304,IF(D304="第3号",X304)))</f>
        <v/>
      </c>
      <c r="W304" s="306" t="e">
        <f t="shared" ref="W304" si="748">IF(AND(D304="第2号",Q304+R304-S304&gt;T304),T304,Q304+R304-S304)</f>
        <v>#VALUE!</v>
      </c>
      <c r="X304" s="306" t="e">
        <f t="shared" ref="X304" si="749">IF(AND(D304="第3号",Q304+R304-S304&gt;T304),T304,Q304+R304-S304)</f>
        <v>#VALUE!</v>
      </c>
      <c r="Y304" s="307" t="e">
        <f t="shared" ref="Y304" si="750">IF(AND(Z304=3,AB304="〇"),"第3号",IF(Z304=3,"第2号",IF(Z304=4,"第2号",IF(Z304=5,"第2号",IF(Z304=6,"第2号",IF(Z304&gt;=7,"エラー","第3号"))))))</f>
        <v>#VALUE!</v>
      </c>
      <c r="Z304" s="307" t="e">
        <f t="shared" ref="Z304" si="751">DATEDIF(C304,DATE($AA$6,4,1),"Y")</f>
        <v>#VALUE!</v>
      </c>
      <c r="AA304" s="307" t="str">
        <f t="shared" ref="AA304" si="752">IFERROR(Y304,"第3号")</f>
        <v>第3号</v>
      </c>
      <c r="AB304" s="305" t="str">
        <f>IF(無償化名簿!$B$7=1,"〇",IF(無償化名簿!$B$7=2,"〇",IF(無償化名簿!$B$7=3,"〇","×")))</f>
        <v>×</v>
      </c>
    </row>
    <row r="305" spans="1:28">
      <c r="A305" s="343"/>
      <c r="B305" s="317" t="str">
        <f>IF(無償化名簿!B115=0,"",VLOOKUP(A304,無償化名簿!$A$17:$R$150,2))</f>
        <v/>
      </c>
      <c r="C305" s="346"/>
      <c r="D305" s="343"/>
      <c r="E305" s="349"/>
      <c r="F305" s="352"/>
      <c r="G305" s="354"/>
      <c r="H305" s="357"/>
      <c r="I305" s="323"/>
      <c r="J305" s="360"/>
      <c r="K305" s="320"/>
      <c r="L305" s="323"/>
      <c r="M305" s="326"/>
      <c r="N305" s="329"/>
      <c r="O305" s="332"/>
      <c r="P305" s="335"/>
      <c r="Q305" s="338"/>
      <c r="R305" s="340"/>
      <c r="S305" s="340"/>
      <c r="T305" s="309"/>
      <c r="U305" s="312"/>
      <c r="V305" s="315"/>
      <c r="W305" s="306"/>
      <c r="X305" s="306"/>
      <c r="Y305" s="307"/>
      <c r="Z305" s="307"/>
      <c r="AA305" s="307"/>
      <c r="AB305" s="305"/>
    </row>
    <row r="306" spans="1:28" ht="19.5" thickBot="1">
      <c r="A306" s="344"/>
      <c r="B306" s="318"/>
      <c r="C306" s="347"/>
      <c r="D306" s="344"/>
      <c r="E306" s="350"/>
      <c r="F306" s="162" t="str">
        <f t="shared" ref="F306" si="753">IF(AND(E$1="認可外保育施設",E304="日額契約"),"月額換算額",IF(AND(E$1="認可外保育施設",E304="時間契約"),"月額換算額",""))</f>
        <v/>
      </c>
      <c r="G306" s="355"/>
      <c r="H306" s="358"/>
      <c r="I306" s="324"/>
      <c r="J306" s="361"/>
      <c r="K306" s="321"/>
      <c r="L306" s="324"/>
      <c r="M306" s="327"/>
      <c r="N306" s="330"/>
      <c r="O306" s="333"/>
      <c r="P306" s="336"/>
      <c r="Q306" s="146" t="str">
        <f t="shared" si="721"/>
        <v/>
      </c>
      <c r="R306" s="341"/>
      <c r="S306" s="341"/>
      <c r="T306" s="310"/>
      <c r="U306" s="313"/>
      <c r="V306" s="316"/>
      <c r="W306" s="306"/>
      <c r="X306" s="306"/>
      <c r="Y306" s="307"/>
      <c r="Z306" s="307"/>
      <c r="AA306" s="307"/>
      <c r="AB306" s="305"/>
    </row>
    <row r="307" spans="1:28">
      <c r="A307" s="342">
        <v>100</v>
      </c>
      <c r="B307" s="67" t="str">
        <f>IF(無償化名簿!B116=0, "",VLOOKUP(A307,無償化名簿!$A$17:$R$150,4))</f>
        <v/>
      </c>
      <c r="C307" s="345" t="str">
        <f>IF(無償化名簿!B116=0,"",VLOOKUP(A307,無償化名簿!$A$17:$R$150,3))</f>
        <v/>
      </c>
      <c r="D307" s="342" t="str">
        <f t="shared" ref="D307" si="754">IF(C307="","",AA307)</f>
        <v/>
      </c>
      <c r="E307" s="348" t="str">
        <f>IF(無償化名簿!B116=0,"",VLOOKUP(A307,無償化名簿!$A$17:$R$150,6))</f>
        <v/>
      </c>
      <c r="F307" s="351" t="str">
        <f>IF(無償化名簿!B116=0,"",VLOOKUP(A307,無償化名簿!$A$17:$R$150,7))</f>
        <v/>
      </c>
      <c r="G307" s="353" t="s">
        <v>5</v>
      </c>
      <c r="H307" s="356" t="str">
        <f>IF(無償化名簿!B116=0,"",VLOOKUP(A307,無償化名簿!$A$17:$R$150,13))</f>
        <v/>
      </c>
      <c r="I307" s="322" t="s">
        <v>101</v>
      </c>
      <c r="J307" s="359" t="s">
        <v>63</v>
      </c>
      <c r="K307" s="319" t="str">
        <f>IF(無償化名簿!B116=0,"",VLOOKUP(A307,無償化名簿!$A$17:$R$150,14))</f>
        <v/>
      </c>
      <c r="L307" s="322" t="s">
        <v>101</v>
      </c>
      <c r="M307" s="325" t="str">
        <f>IF(無償化名簿!L116=0,"ー",無償化名簿!L116)</f>
        <v>ー</v>
      </c>
      <c r="N307" s="328" t="str">
        <f>IF(AND($E$1="一時預かり事業",E307="月額契約"),"",IF(AND($E$1="一時預かり事業",E307="日額契約"),"日",IF(AND($E$1="一時預かり事業",E307="時間契約"),"時間",IF(AND($E$1="認可外保育施設",無償化名簿!L116&gt;=1),"日",IF(AND($E$1="病児保育事業",E307="月額契約"),"",IF(AND($E$1="病児保育事業",E307="日額契約"),"日",IF(AND($E$1="病児保育事業",E307="時間契約"),"時間",IF(AND($E$1="子育て援助活動支援事業",E307="月額契約"),"",IF(AND($E$1="子育て援助活動支援事業",E307="日額契約"),"日",IF(AND($E$1="子育て援助活動支援事業",E307="時間契約"),"時間",""))))))))))</f>
        <v/>
      </c>
      <c r="O307" s="331" t="str">
        <f>IF(無償化名簿!B116=0,"",VLOOKUP(A307,無償化名簿!$A$17:$R$150,15))</f>
        <v/>
      </c>
      <c r="P307" s="334" t="str">
        <f>IF(無償化名簿!B116=0,"",VLOOKUP(A307,無償化名簿!$A$17:$R$150,8))</f>
        <v/>
      </c>
      <c r="Q307" s="337" t="str">
        <f>IF(無償化名簿!B116=0,"",VLOOKUP(A307,無償化名簿!$A$17:$R$150,16))</f>
        <v/>
      </c>
      <c r="R307" s="339" t="str">
        <f>IF(無償化名簿!B116=0,"",VLOOKUP(A307,無償化名簿!$A$17:$R$150,10))</f>
        <v/>
      </c>
      <c r="S307" s="339" t="str">
        <f>IF(無償化名簿!B116=0,"",VLOOKUP(A307,無償化名簿!$A$17:$R$150,11))</f>
        <v/>
      </c>
      <c r="T307" s="308" t="str">
        <f>IF(無償化名簿!C116=0,"",VLOOKUP(A307,無償化名簿!$A$17:$R$150,18))</f>
        <v/>
      </c>
      <c r="U307" s="311" t="str">
        <f t="shared" ref="U307" si="755">IFERROR(IF(B308=0,"",IF((Q307+R307-S307)&lt;=T307,"0",IF((Q307+R307-S307)&gt;T307,((Q307+R307-S307)-T307)))),"")</f>
        <v/>
      </c>
      <c r="V307" s="314" t="str">
        <f>IF(無償化名簿!B116=0,"",IF(D307="第2号",W307,IF(D307="第3号",X307)))</f>
        <v/>
      </c>
      <c r="W307" s="306" t="e">
        <f t="shared" ref="W307" si="756">IF(AND(D307="第2号",Q307+R307-S307&gt;T307),T307,Q307+R307-S307)</f>
        <v>#VALUE!</v>
      </c>
      <c r="X307" s="306" t="e">
        <f t="shared" ref="X307" si="757">IF(AND(D307="第3号",Q307+R307-S307&gt;T307),T307,Q307+R307-S307)</f>
        <v>#VALUE!</v>
      </c>
      <c r="Y307" s="307" t="e">
        <f t="shared" ref="Y307" si="758">IF(AND(Z307=3,AB307="〇"),"第3号",IF(Z307=3,"第2号",IF(Z307=4,"第2号",IF(Z307=5,"第2号",IF(Z307=6,"第2号",IF(Z307&gt;=7,"エラー","第3号"))))))</f>
        <v>#VALUE!</v>
      </c>
      <c r="Z307" s="307" t="e">
        <f t="shared" ref="Z307" si="759">DATEDIF(C307,DATE($AA$6,4,1),"Y")</f>
        <v>#VALUE!</v>
      </c>
      <c r="AA307" s="307" t="str">
        <f t="shared" ref="AA307" si="760">IFERROR(Y307,"第3号")</f>
        <v>第3号</v>
      </c>
      <c r="AB307" s="305" t="str">
        <f>IF(無償化名簿!$B$7=1,"〇",IF(無償化名簿!$B$7=2,"〇",IF(無償化名簿!$B$7=3,"〇","×")))</f>
        <v>×</v>
      </c>
    </row>
    <row r="308" spans="1:28">
      <c r="A308" s="343"/>
      <c r="B308" s="317" t="str">
        <f>IF(無償化名簿!B116=0,"",VLOOKUP(A307,無償化名簿!$A$17:$R$150,2))</f>
        <v/>
      </c>
      <c r="C308" s="346"/>
      <c r="D308" s="343"/>
      <c r="E308" s="349"/>
      <c r="F308" s="352"/>
      <c r="G308" s="354"/>
      <c r="H308" s="357"/>
      <c r="I308" s="323"/>
      <c r="J308" s="360"/>
      <c r="K308" s="320"/>
      <c r="L308" s="323"/>
      <c r="M308" s="326"/>
      <c r="N308" s="329"/>
      <c r="O308" s="332"/>
      <c r="P308" s="335"/>
      <c r="Q308" s="338"/>
      <c r="R308" s="340"/>
      <c r="S308" s="340"/>
      <c r="T308" s="309"/>
      <c r="U308" s="312"/>
      <c r="V308" s="315"/>
      <c r="W308" s="306"/>
      <c r="X308" s="306"/>
      <c r="Y308" s="307"/>
      <c r="Z308" s="307"/>
      <c r="AA308" s="307"/>
      <c r="AB308" s="305"/>
    </row>
    <row r="309" spans="1:28" ht="19.5" thickBot="1">
      <c r="A309" s="344"/>
      <c r="B309" s="318"/>
      <c r="C309" s="347"/>
      <c r="D309" s="344"/>
      <c r="E309" s="350"/>
      <c r="F309" s="162" t="str">
        <f t="shared" ref="F309" si="761">IF(AND(E$1="認可外保育施設",E307="日額契約"),"月額換算額",IF(AND(E$1="認可外保育施設",E307="時間契約"),"月額換算額",""))</f>
        <v/>
      </c>
      <c r="G309" s="355"/>
      <c r="H309" s="358"/>
      <c r="I309" s="324"/>
      <c r="J309" s="361"/>
      <c r="K309" s="321"/>
      <c r="L309" s="324"/>
      <c r="M309" s="327"/>
      <c r="N309" s="330"/>
      <c r="O309" s="333"/>
      <c r="P309" s="336"/>
      <c r="Q309" s="146" t="str">
        <f t="shared" si="721"/>
        <v/>
      </c>
      <c r="R309" s="341"/>
      <c r="S309" s="341"/>
      <c r="T309" s="310"/>
      <c r="U309" s="313"/>
      <c r="V309" s="316"/>
      <c r="W309" s="306"/>
      <c r="X309" s="306"/>
      <c r="Y309" s="307"/>
      <c r="Z309" s="307"/>
      <c r="AA309" s="307"/>
      <c r="AB309" s="305"/>
    </row>
    <row r="310" spans="1:28">
      <c r="A310" s="342">
        <v>101</v>
      </c>
      <c r="B310" s="67" t="str">
        <f>IF(無償化名簿!B117=0, "",VLOOKUP(A310,無償化名簿!$A$17:$R$150,4))</f>
        <v/>
      </c>
      <c r="C310" s="345" t="str">
        <f>IF(無償化名簿!B117=0,"",VLOOKUP(A310,無償化名簿!$A$17:$R$150,3))</f>
        <v/>
      </c>
      <c r="D310" s="342" t="str">
        <f t="shared" ref="D310" si="762">IF(C310="","",AA310)</f>
        <v/>
      </c>
      <c r="E310" s="348" t="str">
        <f>IF(無償化名簿!B117=0,"",VLOOKUP(A310,無償化名簿!$A$17:$R$150,6))</f>
        <v/>
      </c>
      <c r="F310" s="351" t="str">
        <f>IF(無償化名簿!B117=0,"",VLOOKUP(A310,無償化名簿!$A$17:$R$150,7))</f>
        <v/>
      </c>
      <c r="G310" s="353" t="s">
        <v>5</v>
      </c>
      <c r="H310" s="356" t="str">
        <f>IF(無償化名簿!B117=0,"",VLOOKUP(A310,無償化名簿!$A$17:$R$150,13))</f>
        <v/>
      </c>
      <c r="I310" s="322" t="s">
        <v>101</v>
      </c>
      <c r="J310" s="359" t="s">
        <v>63</v>
      </c>
      <c r="K310" s="319" t="str">
        <f>IF(無償化名簿!B117=0,"",VLOOKUP(A310,無償化名簿!$A$17:$R$150,14))</f>
        <v/>
      </c>
      <c r="L310" s="322" t="s">
        <v>101</v>
      </c>
      <c r="M310" s="325" t="str">
        <f>IF(無償化名簿!L117=0,"ー",無償化名簿!L117)</f>
        <v>ー</v>
      </c>
      <c r="N310" s="328" t="str">
        <f>IF(AND($E$1="一時預かり事業",E310="月額契約"),"",IF(AND($E$1="一時預かり事業",E310="日額契約"),"日",IF(AND($E$1="一時預かり事業",E310="時間契約"),"時間",IF(AND($E$1="認可外保育施設",無償化名簿!L117&gt;=1),"日",IF(AND($E$1="病児保育事業",E310="月額契約"),"",IF(AND($E$1="病児保育事業",E310="日額契約"),"日",IF(AND($E$1="病児保育事業",E310="時間契約"),"時間",IF(AND($E$1="子育て援助活動支援事業",E310="月額契約"),"",IF(AND($E$1="子育て援助活動支援事業",E310="日額契約"),"日",IF(AND($E$1="子育て援助活動支援事業",E310="時間契約"),"時間",""))))))))))</f>
        <v/>
      </c>
      <c r="O310" s="331" t="str">
        <f>IF(無償化名簿!B117=0,"",VLOOKUP(A310,無償化名簿!$A$17:$R$150,15))</f>
        <v/>
      </c>
      <c r="P310" s="334" t="str">
        <f>IF(無償化名簿!B117=0,"",VLOOKUP(A310,無償化名簿!$A$17:$R$150,8))</f>
        <v/>
      </c>
      <c r="Q310" s="337" t="str">
        <f>IF(無償化名簿!B117=0,"",VLOOKUP(A310,無償化名簿!$A$17:$R$150,16))</f>
        <v/>
      </c>
      <c r="R310" s="339" t="str">
        <f>IF(無償化名簿!B117=0,"",VLOOKUP(A310,無償化名簿!$A$17:$R$150,10))</f>
        <v/>
      </c>
      <c r="S310" s="339" t="str">
        <f>IF(無償化名簿!B117=0,"",VLOOKUP(A310,無償化名簿!$A$17:$R$150,11))</f>
        <v/>
      </c>
      <c r="T310" s="308" t="str">
        <f>IF(無償化名簿!C117=0,"",VLOOKUP(A310,無償化名簿!$A$17:$R$150,18))</f>
        <v/>
      </c>
      <c r="U310" s="311" t="str">
        <f t="shared" ref="U310" si="763">IFERROR(IF(B311=0,"",IF((Q310+R310-S310)&lt;=T310,"0",IF((Q310+R310-S310)&gt;T310,((Q310+R310-S310)-T310)))),"")</f>
        <v/>
      </c>
      <c r="V310" s="314" t="str">
        <f>IF(無償化名簿!B117=0,"",IF(D310="第2号",W310,IF(D310="第3号",X310)))</f>
        <v/>
      </c>
      <c r="W310" s="306" t="e">
        <f t="shared" ref="W310" si="764">IF(AND(D310="第2号",Q310+R310-S310&gt;T310),T310,Q310+R310-S310)</f>
        <v>#VALUE!</v>
      </c>
      <c r="X310" s="306" t="e">
        <f t="shared" ref="X310" si="765">IF(AND(D310="第3号",Q310+R310-S310&gt;T310),T310,Q310+R310-S310)</f>
        <v>#VALUE!</v>
      </c>
      <c r="Y310" s="307" t="e">
        <f t="shared" ref="Y310" si="766">IF(AND(Z310=3,AB310="〇"),"第3号",IF(Z310=3,"第2号",IF(Z310=4,"第2号",IF(Z310=5,"第2号",IF(Z310=6,"第2号",IF(Z310&gt;=7,"エラー","第3号"))))))</f>
        <v>#VALUE!</v>
      </c>
      <c r="Z310" s="307" t="e">
        <f t="shared" ref="Z310" si="767">DATEDIF(C310,DATE($AA$6,4,1),"Y")</f>
        <v>#VALUE!</v>
      </c>
      <c r="AA310" s="307" t="str">
        <f t="shared" ref="AA310" si="768">IFERROR(Y310,"第3号")</f>
        <v>第3号</v>
      </c>
      <c r="AB310" s="305" t="str">
        <f>IF(無償化名簿!$B$7=1,"〇",IF(無償化名簿!$B$7=2,"〇",IF(無償化名簿!$B$7=3,"〇","×")))</f>
        <v>×</v>
      </c>
    </row>
    <row r="311" spans="1:28">
      <c r="A311" s="343"/>
      <c r="B311" s="317" t="str">
        <f>IF(無償化名簿!B117=0,"",VLOOKUP(A310,無償化名簿!$A$17:$R$150,2))</f>
        <v/>
      </c>
      <c r="C311" s="346"/>
      <c r="D311" s="343"/>
      <c r="E311" s="349"/>
      <c r="F311" s="352"/>
      <c r="G311" s="354"/>
      <c r="H311" s="357"/>
      <c r="I311" s="323"/>
      <c r="J311" s="360"/>
      <c r="K311" s="320"/>
      <c r="L311" s="323"/>
      <c r="M311" s="326"/>
      <c r="N311" s="329"/>
      <c r="O311" s="332"/>
      <c r="P311" s="335"/>
      <c r="Q311" s="338"/>
      <c r="R311" s="340"/>
      <c r="S311" s="340"/>
      <c r="T311" s="309"/>
      <c r="U311" s="312"/>
      <c r="V311" s="315"/>
      <c r="W311" s="306"/>
      <c r="X311" s="306"/>
      <c r="Y311" s="307"/>
      <c r="Z311" s="307"/>
      <c r="AA311" s="307"/>
      <c r="AB311" s="305"/>
    </row>
    <row r="312" spans="1:28" ht="19.5" thickBot="1">
      <c r="A312" s="344"/>
      <c r="B312" s="318"/>
      <c r="C312" s="347"/>
      <c r="D312" s="344"/>
      <c r="E312" s="350"/>
      <c r="F312" s="162" t="str">
        <f t="shared" ref="F312" si="769">IF(AND(E$1="認可外保育施設",E310="日額契約"),"月額換算額",IF(AND(E$1="認可外保育施設",E310="時間契約"),"月額換算額",""))</f>
        <v/>
      </c>
      <c r="G312" s="355"/>
      <c r="H312" s="358"/>
      <c r="I312" s="324"/>
      <c r="J312" s="361"/>
      <c r="K312" s="321"/>
      <c r="L312" s="324"/>
      <c r="M312" s="327"/>
      <c r="N312" s="330"/>
      <c r="O312" s="333"/>
      <c r="P312" s="336"/>
      <c r="Q312" s="146" t="str">
        <f t="shared" si="721"/>
        <v/>
      </c>
      <c r="R312" s="341"/>
      <c r="S312" s="341"/>
      <c r="T312" s="310"/>
      <c r="U312" s="313"/>
      <c r="V312" s="316"/>
      <c r="W312" s="306"/>
      <c r="X312" s="306"/>
      <c r="Y312" s="307"/>
      <c r="Z312" s="307"/>
      <c r="AA312" s="307"/>
      <c r="AB312" s="305"/>
    </row>
    <row r="313" spans="1:28">
      <c r="A313" s="342">
        <v>102</v>
      </c>
      <c r="B313" s="67" t="str">
        <f>IF(無償化名簿!B118=0, "",VLOOKUP(A313,無償化名簿!$A$17:$R$150,4))</f>
        <v/>
      </c>
      <c r="C313" s="345" t="str">
        <f>IF(無償化名簿!B118=0,"",VLOOKUP(A313,無償化名簿!$A$17:$R$150,3))</f>
        <v/>
      </c>
      <c r="D313" s="342" t="str">
        <f t="shared" ref="D313" si="770">IF(C313="","",AA313)</f>
        <v/>
      </c>
      <c r="E313" s="348" t="str">
        <f>IF(無償化名簿!B118=0,"",VLOOKUP(A313,無償化名簿!$A$17:$R$150,6))</f>
        <v/>
      </c>
      <c r="F313" s="351" t="str">
        <f>IF(無償化名簿!B118=0,"",VLOOKUP(A313,無償化名簿!$A$17:$R$150,7))</f>
        <v/>
      </c>
      <c r="G313" s="353" t="s">
        <v>5</v>
      </c>
      <c r="H313" s="356" t="str">
        <f>IF(無償化名簿!B118=0,"",VLOOKUP(A313,無償化名簿!$A$17:$R$150,13))</f>
        <v/>
      </c>
      <c r="I313" s="322" t="s">
        <v>101</v>
      </c>
      <c r="J313" s="359" t="s">
        <v>63</v>
      </c>
      <c r="K313" s="319" t="str">
        <f>IF(無償化名簿!B118=0,"",VLOOKUP(A313,無償化名簿!$A$17:$R$150,14))</f>
        <v/>
      </c>
      <c r="L313" s="322" t="s">
        <v>101</v>
      </c>
      <c r="M313" s="325" t="str">
        <f>IF(無償化名簿!L118=0,"ー",無償化名簿!L118)</f>
        <v>ー</v>
      </c>
      <c r="N313" s="328" t="str">
        <f>IF(AND($E$1="一時預かり事業",E313="月額契約"),"",IF(AND($E$1="一時預かり事業",E313="日額契約"),"日",IF(AND($E$1="一時預かり事業",E313="時間契約"),"時間",IF(AND($E$1="認可外保育施設",無償化名簿!L118&gt;=1),"日",IF(AND($E$1="病児保育事業",E313="月額契約"),"",IF(AND($E$1="病児保育事業",E313="日額契約"),"日",IF(AND($E$1="病児保育事業",E313="時間契約"),"時間",IF(AND($E$1="子育て援助活動支援事業",E313="月額契約"),"",IF(AND($E$1="子育て援助活動支援事業",E313="日額契約"),"日",IF(AND($E$1="子育て援助活動支援事業",E313="時間契約"),"時間",""))))))))))</f>
        <v/>
      </c>
      <c r="O313" s="331" t="str">
        <f>IF(無償化名簿!B118=0,"",VLOOKUP(A313,無償化名簿!$A$17:$R$150,15))</f>
        <v/>
      </c>
      <c r="P313" s="334" t="str">
        <f>IF(無償化名簿!B118=0,"",VLOOKUP(A313,無償化名簿!$A$17:$R$150,8))</f>
        <v/>
      </c>
      <c r="Q313" s="337" t="str">
        <f>IF(無償化名簿!B118=0,"",VLOOKUP(A313,無償化名簿!$A$17:$R$150,16))</f>
        <v/>
      </c>
      <c r="R313" s="339" t="str">
        <f>IF(無償化名簿!B118=0,"",VLOOKUP(A313,無償化名簿!$A$17:$R$150,10))</f>
        <v/>
      </c>
      <c r="S313" s="339" t="str">
        <f>IF(無償化名簿!B118=0,"",VLOOKUP(A313,無償化名簿!$A$17:$R$150,11))</f>
        <v/>
      </c>
      <c r="T313" s="308" t="str">
        <f>IF(無償化名簿!C118=0,"",VLOOKUP(A313,無償化名簿!$A$17:$R$150,18))</f>
        <v/>
      </c>
      <c r="U313" s="311" t="str">
        <f t="shared" ref="U313" si="771">IFERROR(IF(B314=0,"",IF((Q313+R313-S313)&lt;=T313,"0",IF((Q313+R313-S313)&gt;T313,((Q313+R313-S313)-T313)))),"")</f>
        <v/>
      </c>
      <c r="V313" s="314" t="str">
        <f>IF(無償化名簿!B118=0,"",IF(D313="第2号",W313,IF(D313="第3号",X313)))</f>
        <v/>
      </c>
      <c r="W313" s="306" t="e">
        <f t="shared" ref="W313" si="772">IF(AND(D313="第2号",Q313+R313-S313&gt;T313),T313,Q313+R313-S313)</f>
        <v>#VALUE!</v>
      </c>
      <c r="X313" s="306" t="e">
        <f t="shared" ref="X313" si="773">IF(AND(D313="第3号",Q313+R313-S313&gt;T313),T313,Q313+R313-S313)</f>
        <v>#VALUE!</v>
      </c>
      <c r="Y313" s="307" t="e">
        <f t="shared" ref="Y313" si="774">IF(AND(Z313=3,AB313="〇"),"第3号",IF(Z313=3,"第2号",IF(Z313=4,"第2号",IF(Z313=5,"第2号",IF(Z313=6,"第2号",IF(Z313&gt;=7,"エラー","第3号"))))))</f>
        <v>#VALUE!</v>
      </c>
      <c r="Z313" s="307" t="e">
        <f t="shared" ref="Z313" si="775">DATEDIF(C313,DATE($AA$6,4,1),"Y")</f>
        <v>#VALUE!</v>
      </c>
      <c r="AA313" s="307" t="str">
        <f t="shared" ref="AA313" si="776">IFERROR(Y313,"第3号")</f>
        <v>第3号</v>
      </c>
      <c r="AB313" s="305" t="str">
        <f>IF(無償化名簿!$B$7=1,"〇",IF(無償化名簿!$B$7=2,"〇",IF(無償化名簿!$B$7=3,"〇","×")))</f>
        <v>×</v>
      </c>
    </row>
    <row r="314" spans="1:28">
      <c r="A314" s="343"/>
      <c r="B314" s="317" t="str">
        <f>IF(無償化名簿!B118=0,"",VLOOKUP(A313,無償化名簿!$A$17:$R$150,2))</f>
        <v/>
      </c>
      <c r="C314" s="346"/>
      <c r="D314" s="343"/>
      <c r="E314" s="349"/>
      <c r="F314" s="352"/>
      <c r="G314" s="354"/>
      <c r="H314" s="357"/>
      <c r="I314" s="323"/>
      <c r="J314" s="360"/>
      <c r="K314" s="320"/>
      <c r="L314" s="323"/>
      <c r="M314" s="326"/>
      <c r="N314" s="329"/>
      <c r="O314" s="332"/>
      <c r="P314" s="335"/>
      <c r="Q314" s="338"/>
      <c r="R314" s="340"/>
      <c r="S314" s="340"/>
      <c r="T314" s="309"/>
      <c r="U314" s="312"/>
      <c r="V314" s="315"/>
      <c r="W314" s="306"/>
      <c r="X314" s="306"/>
      <c r="Y314" s="307"/>
      <c r="Z314" s="307"/>
      <c r="AA314" s="307"/>
      <c r="AB314" s="305"/>
    </row>
    <row r="315" spans="1:28" ht="19.5" thickBot="1">
      <c r="A315" s="344"/>
      <c r="B315" s="318"/>
      <c r="C315" s="347"/>
      <c r="D315" s="344"/>
      <c r="E315" s="350"/>
      <c r="F315" s="162" t="str">
        <f t="shared" ref="F315" si="777">IF(AND(E$1="認可外保育施設",E313="日額契約"),"月額換算額",IF(AND(E$1="認可外保育施設",E313="時間契約"),"月額換算額",""))</f>
        <v/>
      </c>
      <c r="G315" s="355"/>
      <c r="H315" s="358"/>
      <c r="I315" s="324"/>
      <c r="J315" s="361"/>
      <c r="K315" s="321"/>
      <c r="L315" s="324"/>
      <c r="M315" s="327"/>
      <c r="N315" s="330"/>
      <c r="O315" s="333"/>
      <c r="P315" s="336"/>
      <c r="Q315" s="146" t="str">
        <f t="shared" si="721"/>
        <v/>
      </c>
      <c r="R315" s="341"/>
      <c r="S315" s="341"/>
      <c r="T315" s="310"/>
      <c r="U315" s="313"/>
      <c r="V315" s="316"/>
      <c r="W315" s="306"/>
      <c r="X315" s="306"/>
      <c r="Y315" s="307"/>
      <c r="Z315" s="307"/>
      <c r="AA315" s="307"/>
      <c r="AB315" s="305"/>
    </row>
    <row r="316" spans="1:28">
      <c r="A316" s="342">
        <v>103</v>
      </c>
      <c r="B316" s="67" t="str">
        <f>IF(無償化名簿!B119=0, "",VLOOKUP(A316,無償化名簿!$A$17:$R$150,4))</f>
        <v/>
      </c>
      <c r="C316" s="345" t="str">
        <f>IF(無償化名簿!B119=0,"",VLOOKUP(A316,無償化名簿!$A$17:$R$150,3))</f>
        <v/>
      </c>
      <c r="D316" s="342" t="str">
        <f t="shared" ref="D316" si="778">IF(C316="","",AA316)</f>
        <v/>
      </c>
      <c r="E316" s="348" t="str">
        <f>IF(無償化名簿!B119=0,"",VLOOKUP(A316,無償化名簿!$A$17:$R$150,6))</f>
        <v/>
      </c>
      <c r="F316" s="351" t="str">
        <f>IF(無償化名簿!B119=0,"",VLOOKUP(A316,無償化名簿!$A$17:$R$150,7))</f>
        <v/>
      </c>
      <c r="G316" s="353" t="s">
        <v>5</v>
      </c>
      <c r="H316" s="356" t="str">
        <f>IF(無償化名簿!B119=0,"",VLOOKUP(A316,無償化名簿!$A$17:$R$150,13))</f>
        <v/>
      </c>
      <c r="I316" s="322" t="s">
        <v>101</v>
      </c>
      <c r="J316" s="359" t="s">
        <v>63</v>
      </c>
      <c r="K316" s="319" t="str">
        <f>IF(無償化名簿!B119=0,"",VLOOKUP(A316,無償化名簿!$A$17:$R$150,14))</f>
        <v/>
      </c>
      <c r="L316" s="322" t="s">
        <v>101</v>
      </c>
      <c r="M316" s="325" t="str">
        <f>IF(無償化名簿!L119=0,"ー",無償化名簿!L119)</f>
        <v>ー</v>
      </c>
      <c r="N316" s="328" t="str">
        <f>IF(AND($E$1="一時預かり事業",E316="月額契約"),"",IF(AND($E$1="一時預かり事業",E316="日額契約"),"日",IF(AND($E$1="一時預かり事業",E316="時間契約"),"時間",IF(AND($E$1="認可外保育施設",無償化名簿!L119&gt;=1),"日",IF(AND($E$1="病児保育事業",E316="月額契約"),"",IF(AND($E$1="病児保育事業",E316="日額契約"),"日",IF(AND($E$1="病児保育事業",E316="時間契約"),"時間",IF(AND($E$1="子育て援助活動支援事業",E316="月額契約"),"",IF(AND($E$1="子育て援助活動支援事業",E316="日額契約"),"日",IF(AND($E$1="子育て援助活動支援事業",E316="時間契約"),"時間",""))))))))))</f>
        <v/>
      </c>
      <c r="O316" s="331" t="str">
        <f>IF(無償化名簿!B119=0,"",VLOOKUP(A316,無償化名簿!$A$17:$R$150,15))</f>
        <v/>
      </c>
      <c r="P316" s="334" t="str">
        <f>IF(無償化名簿!B119=0,"",VLOOKUP(A316,無償化名簿!$A$17:$R$150,8))</f>
        <v/>
      </c>
      <c r="Q316" s="337" t="str">
        <f>IF(無償化名簿!B119=0,"",VLOOKUP(A316,無償化名簿!$A$17:$R$150,16))</f>
        <v/>
      </c>
      <c r="R316" s="339" t="str">
        <f>IF(無償化名簿!B119=0,"",VLOOKUP(A316,無償化名簿!$A$17:$R$150,10))</f>
        <v/>
      </c>
      <c r="S316" s="339" t="str">
        <f>IF(無償化名簿!B119=0,"",VLOOKUP(A316,無償化名簿!$A$17:$R$150,11))</f>
        <v/>
      </c>
      <c r="T316" s="308" t="str">
        <f>IF(無償化名簿!C119=0,"",VLOOKUP(A316,無償化名簿!$A$17:$R$150,18))</f>
        <v/>
      </c>
      <c r="U316" s="311" t="str">
        <f t="shared" ref="U316" si="779">IFERROR(IF(B317=0,"",IF((Q316+R316-S316)&lt;=T316,"0",IF((Q316+R316-S316)&gt;T316,((Q316+R316-S316)-T316)))),"")</f>
        <v/>
      </c>
      <c r="V316" s="314" t="str">
        <f>IF(無償化名簿!B119=0,"",IF(D316="第2号",W316,IF(D316="第3号",X316)))</f>
        <v/>
      </c>
      <c r="W316" s="306" t="e">
        <f t="shared" ref="W316" si="780">IF(AND(D316="第2号",Q316+R316-S316&gt;T316),T316,Q316+R316-S316)</f>
        <v>#VALUE!</v>
      </c>
      <c r="X316" s="306" t="e">
        <f t="shared" ref="X316" si="781">IF(AND(D316="第3号",Q316+R316-S316&gt;T316),T316,Q316+R316-S316)</f>
        <v>#VALUE!</v>
      </c>
      <c r="Y316" s="307" t="e">
        <f t="shared" ref="Y316" si="782">IF(AND(Z316=3,AB316="〇"),"第3号",IF(Z316=3,"第2号",IF(Z316=4,"第2号",IF(Z316=5,"第2号",IF(Z316=6,"第2号",IF(Z316&gt;=7,"エラー","第3号"))))))</f>
        <v>#VALUE!</v>
      </c>
      <c r="Z316" s="307" t="e">
        <f t="shared" ref="Z316" si="783">DATEDIF(C316,DATE($AA$6,4,1),"Y")</f>
        <v>#VALUE!</v>
      </c>
      <c r="AA316" s="307" t="str">
        <f t="shared" ref="AA316" si="784">IFERROR(Y316,"第3号")</f>
        <v>第3号</v>
      </c>
      <c r="AB316" s="305" t="str">
        <f>IF(無償化名簿!$B$7=1,"〇",IF(無償化名簿!$B$7=2,"〇",IF(無償化名簿!$B$7=3,"〇","×")))</f>
        <v>×</v>
      </c>
    </row>
    <row r="317" spans="1:28">
      <c r="A317" s="343"/>
      <c r="B317" s="317" t="str">
        <f>IF(無償化名簿!B119=0,"",VLOOKUP(A316,無償化名簿!$A$17:$R$150,2))</f>
        <v/>
      </c>
      <c r="C317" s="346"/>
      <c r="D317" s="343"/>
      <c r="E317" s="349"/>
      <c r="F317" s="352"/>
      <c r="G317" s="354"/>
      <c r="H317" s="357"/>
      <c r="I317" s="323"/>
      <c r="J317" s="360"/>
      <c r="K317" s="320"/>
      <c r="L317" s="323"/>
      <c r="M317" s="326"/>
      <c r="N317" s="329"/>
      <c r="O317" s="332"/>
      <c r="P317" s="335"/>
      <c r="Q317" s="338"/>
      <c r="R317" s="340"/>
      <c r="S317" s="340"/>
      <c r="T317" s="309"/>
      <c r="U317" s="312"/>
      <c r="V317" s="315"/>
      <c r="W317" s="306"/>
      <c r="X317" s="306"/>
      <c r="Y317" s="307"/>
      <c r="Z317" s="307"/>
      <c r="AA317" s="307"/>
      <c r="AB317" s="305"/>
    </row>
    <row r="318" spans="1:28" ht="19.5" thickBot="1">
      <c r="A318" s="344"/>
      <c r="B318" s="318"/>
      <c r="C318" s="347"/>
      <c r="D318" s="344"/>
      <c r="E318" s="350"/>
      <c r="F318" s="162" t="str">
        <f t="shared" ref="F318" si="785">IF(AND(E$1="認可外保育施設",E316="日額契約"),"月額換算額",IF(AND(E$1="認可外保育施設",E316="時間契約"),"月額換算額",""))</f>
        <v/>
      </c>
      <c r="G318" s="355"/>
      <c r="H318" s="358"/>
      <c r="I318" s="324"/>
      <c r="J318" s="361"/>
      <c r="K318" s="321"/>
      <c r="L318" s="324"/>
      <c r="M318" s="327"/>
      <c r="N318" s="330"/>
      <c r="O318" s="333"/>
      <c r="P318" s="336"/>
      <c r="Q318" s="146" t="str">
        <f t="shared" si="721"/>
        <v/>
      </c>
      <c r="R318" s="341"/>
      <c r="S318" s="341"/>
      <c r="T318" s="310"/>
      <c r="U318" s="313"/>
      <c r="V318" s="316"/>
      <c r="W318" s="306"/>
      <c r="X318" s="306"/>
      <c r="Y318" s="307"/>
      <c r="Z318" s="307"/>
      <c r="AA318" s="307"/>
      <c r="AB318" s="305"/>
    </row>
    <row r="319" spans="1:28">
      <c r="A319" s="342">
        <v>104</v>
      </c>
      <c r="B319" s="67" t="str">
        <f>IF(無償化名簿!B120=0, "",VLOOKUP(A319,無償化名簿!$A$17:$R$150,4))</f>
        <v/>
      </c>
      <c r="C319" s="345" t="str">
        <f>IF(無償化名簿!B120=0,"",VLOOKUP(A319,無償化名簿!$A$17:$R$150,3))</f>
        <v/>
      </c>
      <c r="D319" s="342" t="str">
        <f t="shared" ref="D319" si="786">IF(C319="","",AA319)</f>
        <v/>
      </c>
      <c r="E319" s="348" t="str">
        <f>IF(無償化名簿!B120=0,"",VLOOKUP(A319,無償化名簿!$A$17:$R$150,6))</f>
        <v/>
      </c>
      <c r="F319" s="351" t="str">
        <f>IF(無償化名簿!B120=0,"",VLOOKUP(A319,無償化名簿!$A$17:$R$150,7))</f>
        <v/>
      </c>
      <c r="G319" s="353" t="s">
        <v>5</v>
      </c>
      <c r="H319" s="356" t="str">
        <f>IF(無償化名簿!B120=0,"",VLOOKUP(A319,無償化名簿!$A$17:$R$150,13))</f>
        <v/>
      </c>
      <c r="I319" s="322" t="s">
        <v>101</v>
      </c>
      <c r="J319" s="359" t="s">
        <v>63</v>
      </c>
      <c r="K319" s="319" t="str">
        <f>IF(無償化名簿!B120=0,"",VLOOKUP(A319,無償化名簿!$A$17:$R$150,14))</f>
        <v/>
      </c>
      <c r="L319" s="322" t="s">
        <v>101</v>
      </c>
      <c r="M319" s="325" t="str">
        <f>IF(無償化名簿!L120=0,"ー",無償化名簿!L120)</f>
        <v>ー</v>
      </c>
      <c r="N319" s="328" t="str">
        <f>IF(AND($E$1="一時預かり事業",E319="月額契約"),"",IF(AND($E$1="一時預かり事業",E319="日額契約"),"日",IF(AND($E$1="一時預かり事業",E319="時間契約"),"時間",IF(AND($E$1="認可外保育施設",無償化名簿!L120&gt;=1),"日",IF(AND($E$1="病児保育事業",E319="月額契約"),"",IF(AND($E$1="病児保育事業",E319="日額契約"),"日",IF(AND($E$1="病児保育事業",E319="時間契約"),"時間",IF(AND($E$1="子育て援助活動支援事業",E319="月額契約"),"",IF(AND($E$1="子育て援助活動支援事業",E319="日額契約"),"日",IF(AND($E$1="子育て援助活動支援事業",E319="時間契約"),"時間",""))))))))))</f>
        <v/>
      </c>
      <c r="O319" s="331" t="str">
        <f>IF(無償化名簿!B120=0,"",VLOOKUP(A319,無償化名簿!$A$17:$R$150,15))</f>
        <v/>
      </c>
      <c r="P319" s="334" t="str">
        <f>IF(無償化名簿!B120=0,"",VLOOKUP(A319,無償化名簿!$A$17:$R$150,8))</f>
        <v/>
      </c>
      <c r="Q319" s="337" t="str">
        <f>IF(無償化名簿!B120=0,"",VLOOKUP(A319,無償化名簿!$A$17:$R$150,16))</f>
        <v/>
      </c>
      <c r="R319" s="339" t="str">
        <f>IF(無償化名簿!B120=0,"",VLOOKUP(A319,無償化名簿!$A$17:$R$150,10))</f>
        <v/>
      </c>
      <c r="S319" s="339" t="str">
        <f>IF(無償化名簿!B120=0,"",VLOOKUP(A319,無償化名簿!$A$17:$R$150,11))</f>
        <v/>
      </c>
      <c r="T319" s="308" t="str">
        <f>IF(無償化名簿!C120=0,"",VLOOKUP(A319,無償化名簿!$A$17:$R$150,18))</f>
        <v/>
      </c>
      <c r="U319" s="311" t="str">
        <f t="shared" ref="U319" si="787">IFERROR(IF(B320=0,"",IF((Q319+R319-S319)&lt;=T319,"0",IF((Q319+R319-S319)&gt;T319,((Q319+R319-S319)-T319)))),"")</f>
        <v/>
      </c>
      <c r="V319" s="314" t="str">
        <f>IF(無償化名簿!B120=0,"",IF(D319="第2号",W319,IF(D319="第3号",X319)))</f>
        <v/>
      </c>
      <c r="W319" s="306" t="e">
        <f t="shared" ref="W319" si="788">IF(AND(D319="第2号",Q319+R319-S319&gt;T319),T319,Q319+R319-S319)</f>
        <v>#VALUE!</v>
      </c>
      <c r="X319" s="306" t="e">
        <f t="shared" ref="X319" si="789">IF(AND(D319="第3号",Q319+R319-S319&gt;T319),T319,Q319+R319-S319)</f>
        <v>#VALUE!</v>
      </c>
      <c r="Y319" s="307" t="e">
        <f t="shared" ref="Y319" si="790">IF(AND(Z319=3,AB319="〇"),"第3号",IF(Z319=3,"第2号",IF(Z319=4,"第2号",IF(Z319=5,"第2号",IF(Z319=6,"第2号",IF(Z319&gt;=7,"エラー","第3号"))))))</f>
        <v>#VALUE!</v>
      </c>
      <c r="Z319" s="307" t="e">
        <f t="shared" ref="Z319" si="791">DATEDIF(C319,DATE($AA$6,4,1),"Y")</f>
        <v>#VALUE!</v>
      </c>
      <c r="AA319" s="307" t="str">
        <f t="shared" ref="AA319" si="792">IFERROR(Y319,"第3号")</f>
        <v>第3号</v>
      </c>
      <c r="AB319" s="305" t="str">
        <f>IF(無償化名簿!$B$7=1,"〇",IF(無償化名簿!$B$7=2,"〇",IF(無償化名簿!$B$7=3,"〇","×")))</f>
        <v>×</v>
      </c>
    </row>
    <row r="320" spans="1:28">
      <c r="A320" s="343"/>
      <c r="B320" s="317" t="str">
        <f>IF(無償化名簿!B120=0,"",VLOOKUP(A319,無償化名簿!$A$17:$R$150,2))</f>
        <v/>
      </c>
      <c r="C320" s="346"/>
      <c r="D320" s="343"/>
      <c r="E320" s="349"/>
      <c r="F320" s="352"/>
      <c r="G320" s="354"/>
      <c r="H320" s="357"/>
      <c r="I320" s="323"/>
      <c r="J320" s="360"/>
      <c r="K320" s="320"/>
      <c r="L320" s="323"/>
      <c r="M320" s="326"/>
      <c r="N320" s="329"/>
      <c r="O320" s="332"/>
      <c r="P320" s="335"/>
      <c r="Q320" s="338"/>
      <c r="R320" s="340"/>
      <c r="S320" s="340"/>
      <c r="T320" s="309"/>
      <c r="U320" s="312"/>
      <c r="V320" s="315"/>
      <c r="W320" s="306"/>
      <c r="X320" s="306"/>
      <c r="Y320" s="307"/>
      <c r="Z320" s="307"/>
      <c r="AA320" s="307"/>
      <c r="AB320" s="305"/>
    </row>
    <row r="321" spans="1:28" ht="19.5" thickBot="1">
      <c r="A321" s="344"/>
      <c r="B321" s="318"/>
      <c r="C321" s="347"/>
      <c r="D321" s="344"/>
      <c r="E321" s="350"/>
      <c r="F321" s="162" t="str">
        <f t="shared" ref="F321" si="793">IF(AND(E$1="認可外保育施設",E319="日額契約"),"月額換算額",IF(AND(E$1="認可外保育施設",E319="時間契約"),"月額換算額",""))</f>
        <v/>
      </c>
      <c r="G321" s="355"/>
      <c r="H321" s="358"/>
      <c r="I321" s="324"/>
      <c r="J321" s="361"/>
      <c r="K321" s="321"/>
      <c r="L321" s="324"/>
      <c r="M321" s="327"/>
      <c r="N321" s="330"/>
      <c r="O321" s="333"/>
      <c r="P321" s="336"/>
      <c r="Q321" s="146" t="str">
        <f t="shared" si="721"/>
        <v/>
      </c>
      <c r="R321" s="341"/>
      <c r="S321" s="341"/>
      <c r="T321" s="310"/>
      <c r="U321" s="313"/>
      <c r="V321" s="316"/>
      <c r="W321" s="306"/>
      <c r="X321" s="306"/>
      <c r="Y321" s="307"/>
      <c r="Z321" s="307"/>
      <c r="AA321" s="307"/>
      <c r="AB321" s="305"/>
    </row>
    <row r="322" spans="1:28">
      <c r="A322" s="342">
        <v>105</v>
      </c>
      <c r="B322" s="67" t="str">
        <f>IF(無償化名簿!B121=0, "",VLOOKUP(A322,無償化名簿!$A$17:$R$150,4))</f>
        <v/>
      </c>
      <c r="C322" s="345" t="str">
        <f>IF(無償化名簿!B121=0,"",VLOOKUP(A322,無償化名簿!$A$17:$R$150,3))</f>
        <v/>
      </c>
      <c r="D322" s="342" t="str">
        <f t="shared" ref="D322" si="794">IF(C322="","",AA322)</f>
        <v/>
      </c>
      <c r="E322" s="348" t="str">
        <f>IF(無償化名簿!B121=0,"",VLOOKUP(A322,無償化名簿!$A$17:$R$150,6))</f>
        <v/>
      </c>
      <c r="F322" s="351" t="str">
        <f>IF(無償化名簿!B121=0,"",VLOOKUP(A322,無償化名簿!$A$17:$R$150,7))</f>
        <v/>
      </c>
      <c r="G322" s="353" t="s">
        <v>5</v>
      </c>
      <c r="H322" s="356" t="str">
        <f>IF(無償化名簿!B121=0,"",VLOOKUP(A322,無償化名簿!$A$17:$R$150,13))</f>
        <v/>
      </c>
      <c r="I322" s="322" t="s">
        <v>101</v>
      </c>
      <c r="J322" s="359" t="s">
        <v>63</v>
      </c>
      <c r="K322" s="319" t="str">
        <f>IF(無償化名簿!B121=0,"",VLOOKUP(A322,無償化名簿!$A$17:$R$150,14))</f>
        <v/>
      </c>
      <c r="L322" s="322" t="s">
        <v>101</v>
      </c>
      <c r="M322" s="325" t="str">
        <f>IF(無償化名簿!L121=0,"ー",無償化名簿!L121)</f>
        <v>ー</v>
      </c>
      <c r="N322" s="328" t="str">
        <f>IF(AND($E$1="一時預かり事業",E322="月額契約"),"",IF(AND($E$1="一時預かり事業",E322="日額契約"),"日",IF(AND($E$1="一時預かり事業",E322="時間契約"),"時間",IF(AND($E$1="認可外保育施設",無償化名簿!L121&gt;=1),"日",IF(AND($E$1="病児保育事業",E322="月額契約"),"",IF(AND($E$1="病児保育事業",E322="日額契約"),"日",IF(AND($E$1="病児保育事業",E322="時間契約"),"時間",IF(AND($E$1="子育て援助活動支援事業",E322="月額契約"),"",IF(AND($E$1="子育て援助活動支援事業",E322="日額契約"),"日",IF(AND($E$1="子育て援助活動支援事業",E322="時間契約"),"時間",""))))))))))</f>
        <v/>
      </c>
      <c r="O322" s="331" t="str">
        <f>IF(無償化名簿!B121=0,"",VLOOKUP(A322,無償化名簿!$A$17:$R$150,15))</f>
        <v/>
      </c>
      <c r="P322" s="334" t="str">
        <f>IF(無償化名簿!B121=0,"",VLOOKUP(A322,無償化名簿!$A$17:$R$150,8))</f>
        <v/>
      </c>
      <c r="Q322" s="337" t="str">
        <f>IF(無償化名簿!B121=0,"",VLOOKUP(A322,無償化名簿!$A$17:$R$150,16))</f>
        <v/>
      </c>
      <c r="R322" s="339" t="str">
        <f>IF(無償化名簿!B121=0,"",VLOOKUP(A322,無償化名簿!$A$17:$R$150,10))</f>
        <v/>
      </c>
      <c r="S322" s="339" t="str">
        <f>IF(無償化名簿!B121=0,"",VLOOKUP(A322,無償化名簿!$A$17:$R$150,11))</f>
        <v/>
      </c>
      <c r="T322" s="308" t="str">
        <f>IF(無償化名簿!C121=0,"",VLOOKUP(A322,無償化名簿!$A$17:$R$150,18))</f>
        <v/>
      </c>
      <c r="U322" s="311" t="str">
        <f t="shared" ref="U322" si="795">IFERROR(IF(B323=0,"",IF((Q322+R322-S322)&lt;=T322,"0",IF((Q322+R322-S322)&gt;T322,((Q322+R322-S322)-T322)))),"")</f>
        <v/>
      </c>
      <c r="V322" s="314" t="str">
        <f>IF(無償化名簿!B121=0,"",IF(D322="第2号",W322,IF(D322="第3号",X322)))</f>
        <v/>
      </c>
      <c r="W322" s="306" t="e">
        <f t="shared" ref="W322" si="796">IF(AND(D322="第2号",Q322+R322-S322&gt;T322),T322,Q322+R322-S322)</f>
        <v>#VALUE!</v>
      </c>
      <c r="X322" s="306" t="e">
        <f t="shared" ref="X322" si="797">IF(AND(D322="第3号",Q322+R322-S322&gt;T322),T322,Q322+R322-S322)</f>
        <v>#VALUE!</v>
      </c>
      <c r="Y322" s="307" t="e">
        <f t="shared" ref="Y322" si="798">IF(AND(Z322=3,AB322="〇"),"第3号",IF(Z322=3,"第2号",IF(Z322=4,"第2号",IF(Z322=5,"第2号",IF(Z322=6,"第2号",IF(Z322&gt;=7,"エラー","第3号"))))))</f>
        <v>#VALUE!</v>
      </c>
      <c r="Z322" s="307" t="e">
        <f t="shared" ref="Z322" si="799">DATEDIF(C322,DATE($AA$6,4,1),"Y")</f>
        <v>#VALUE!</v>
      </c>
      <c r="AA322" s="307" t="str">
        <f t="shared" ref="AA322" si="800">IFERROR(Y322,"第3号")</f>
        <v>第3号</v>
      </c>
      <c r="AB322" s="305" t="str">
        <f>IF(無償化名簿!$B$7=1,"〇",IF(無償化名簿!$B$7=2,"〇",IF(無償化名簿!$B$7=3,"〇","×")))</f>
        <v>×</v>
      </c>
    </row>
    <row r="323" spans="1:28">
      <c r="A323" s="343"/>
      <c r="B323" s="317" t="str">
        <f>IF(無償化名簿!B121=0,"",VLOOKUP(A322,無償化名簿!$A$17:$R$150,2))</f>
        <v/>
      </c>
      <c r="C323" s="346"/>
      <c r="D323" s="343"/>
      <c r="E323" s="349"/>
      <c r="F323" s="352"/>
      <c r="G323" s="354"/>
      <c r="H323" s="357"/>
      <c r="I323" s="323"/>
      <c r="J323" s="360"/>
      <c r="K323" s="320"/>
      <c r="L323" s="323"/>
      <c r="M323" s="326"/>
      <c r="N323" s="329"/>
      <c r="O323" s="332"/>
      <c r="P323" s="335"/>
      <c r="Q323" s="338"/>
      <c r="R323" s="340"/>
      <c r="S323" s="340"/>
      <c r="T323" s="309"/>
      <c r="U323" s="312"/>
      <c r="V323" s="315"/>
      <c r="W323" s="306"/>
      <c r="X323" s="306"/>
      <c r="Y323" s="307"/>
      <c r="Z323" s="307"/>
      <c r="AA323" s="307"/>
      <c r="AB323" s="305"/>
    </row>
    <row r="324" spans="1:28" ht="19.5" thickBot="1">
      <c r="A324" s="344"/>
      <c r="B324" s="318"/>
      <c r="C324" s="347"/>
      <c r="D324" s="344"/>
      <c r="E324" s="350"/>
      <c r="F324" s="162" t="str">
        <f t="shared" ref="F324" si="801">IF(AND(E$1="認可外保育施設",E322="日額契約"),"月額換算額",IF(AND(E$1="認可外保育施設",E322="時間契約"),"月額換算額",""))</f>
        <v/>
      </c>
      <c r="G324" s="355"/>
      <c r="H324" s="358"/>
      <c r="I324" s="324"/>
      <c r="J324" s="361"/>
      <c r="K324" s="321"/>
      <c r="L324" s="324"/>
      <c r="M324" s="327"/>
      <c r="N324" s="330"/>
      <c r="O324" s="333"/>
      <c r="P324" s="336"/>
      <c r="Q324" s="146" t="str">
        <f t="shared" si="721"/>
        <v/>
      </c>
      <c r="R324" s="341"/>
      <c r="S324" s="341"/>
      <c r="T324" s="310"/>
      <c r="U324" s="313"/>
      <c r="V324" s="316"/>
      <c r="W324" s="306"/>
      <c r="X324" s="306"/>
      <c r="Y324" s="307"/>
      <c r="Z324" s="307"/>
      <c r="AA324" s="307"/>
      <c r="AB324" s="305"/>
    </row>
    <row r="325" spans="1:28">
      <c r="A325" s="342">
        <v>106</v>
      </c>
      <c r="B325" s="67" t="str">
        <f>IF(無償化名簿!B122=0, "",VLOOKUP(A325,無償化名簿!$A$17:$R$150,4))</f>
        <v/>
      </c>
      <c r="C325" s="345" t="str">
        <f>IF(無償化名簿!B122=0,"",VLOOKUP(A325,無償化名簿!$A$17:$R$150,3))</f>
        <v/>
      </c>
      <c r="D325" s="342" t="str">
        <f t="shared" ref="D325" si="802">IF(C325="","",AA325)</f>
        <v/>
      </c>
      <c r="E325" s="348" t="str">
        <f>IF(無償化名簿!B122=0,"",VLOOKUP(A325,無償化名簿!$A$17:$R$150,6))</f>
        <v/>
      </c>
      <c r="F325" s="351" t="str">
        <f>IF(無償化名簿!B122=0,"",VLOOKUP(A325,無償化名簿!$A$17:$R$150,7))</f>
        <v/>
      </c>
      <c r="G325" s="353" t="s">
        <v>5</v>
      </c>
      <c r="H325" s="356" t="str">
        <f>IF(無償化名簿!B122=0,"",VLOOKUP(A325,無償化名簿!$A$17:$R$150,13))</f>
        <v/>
      </c>
      <c r="I325" s="322" t="s">
        <v>101</v>
      </c>
      <c r="J325" s="359" t="s">
        <v>63</v>
      </c>
      <c r="K325" s="319" t="str">
        <f>IF(無償化名簿!B122=0,"",VLOOKUP(A325,無償化名簿!$A$17:$R$150,14))</f>
        <v/>
      </c>
      <c r="L325" s="322" t="s">
        <v>101</v>
      </c>
      <c r="M325" s="325" t="str">
        <f>IF(無償化名簿!L122=0,"ー",無償化名簿!L122)</f>
        <v>ー</v>
      </c>
      <c r="N325" s="328" t="str">
        <f>IF(AND($E$1="一時預かり事業",E325="月額契約"),"",IF(AND($E$1="一時預かり事業",E325="日額契約"),"日",IF(AND($E$1="一時預かり事業",E325="時間契約"),"時間",IF(AND($E$1="認可外保育施設",無償化名簿!L122&gt;=1),"日",IF(AND($E$1="病児保育事業",E325="月額契約"),"",IF(AND($E$1="病児保育事業",E325="日額契約"),"日",IF(AND($E$1="病児保育事業",E325="時間契約"),"時間",IF(AND($E$1="子育て援助活動支援事業",E325="月額契約"),"",IF(AND($E$1="子育て援助活動支援事業",E325="日額契約"),"日",IF(AND($E$1="子育て援助活動支援事業",E325="時間契約"),"時間",""))))))))))</f>
        <v/>
      </c>
      <c r="O325" s="331" t="str">
        <f>IF(無償化名簿!B122=0,"",VLOOKUP(A325,無償化名簿!$A$17:$R$150,15))</f>
        <v/>
      </c>
      <c r="P325" s="334" t="str">
        <f>IF(無償化名簿!B122=0,"",VLOOKUP(A325,無償化名簿!$A$17:$R$150,8))</f>
        <v/>
      </c>
      <c r="Q325" s="337" t="str">
        <f>IF(無償化名簿!B122=0,"",VLOOKUP(A325,無償化名簿!$A$17:$R$150,16))</f>
        <v/>
      </c>
      <c r="R325" s="339" t="str">
        <f>IF(無償化名簿!B122=0,"",VLOOKUP(A325,無償化名簿!$A$17:$R$150,10))</f>
        <v/>
      </c>
      <c r="S325" s="339" t="str">
        <f>IF(無償化名簿!B122=0,"",VLOOKUP(A325,無償化名簿!$A$17:$R$150,11))</f>
        <v/>
      </c>
      <c r="T325" s="308" t="str">
        <f>IF(無償化名簿!C122=0,"",VLOOKUP(A325,無償化名簿!$A$17:$R$150,18))</f>
        <v/>
      </c>
      <c r="U325" s="311" t="str">
        <f t="shared" ref="U325" si="803">IFERROR(IF(B326=0,"",IF((Q325+R325-S325)&lt;=T325,"0",IF((Q325+R325-S325)&gt;T325,((Q325+R325-S325)-T325)))),"")</f>
        <v/>
      </c>
      <c r="V325" s="314" t="str">
        <f>IF(無償化名簿!B122=0,"",IF(D325="第2号",W325,IF(D325="第3号",X325)))</f>
        <v/>
      </c>
      <c r="W325" s="306" t="e">
        <f t="shared" ref="W325" si="804">IF(AND(D325="第2号",Q325+R325-S325&gt;T325),T325,Q325+R325-S325)</f>
        <v>#VALUE!</v>
      </c>
      <c r="X325" s="306" t="e">
        <f t="shared" ref="X325" si="805">IF(AND(D325="第3号",Q325+R325-S325&gt;T325),T325,Q325+R325-S325)</f>
        <v>#VALUE!</v>
      </c>
      <c r="Y325" s="307" t="e">
        <f t="shared" ref="Y325" si="806">IF(AND(Z325=3,AB325="〇"),"第3号",IF(Z325=3,"第2号",IF(Z325=4,"第2号",IF(Z325=5,"第2号",IF(Z325=6,"第2号",IF(Z325&gt;=7,"エラー","第3号"))))))</f>
        <v>#VALUE!</v>
      </c>
      <c r="Z325" s="307" t="e">
        <f t="shared" ref="Z325" si="807">DATEDIF(C325,DATE($AA$6,4,1),"Y")</f>
        <v>#VALUE!</v>
      </c>
      <c r="AA325" s="307" t="str">
        <f t="shared" ref="AA325" si="808">IFERROR(Y325,"第3号")</f>
        <v>第3号</v>
      </c>
      <c r="AB325" s="305" t="str">
        <f>IF(無償化名簿!$B$7=1,"〇",IF(無償化名簿!$B$7=2,"〇",IF(無償化名簿!$B$7=3,"〇","×")))</f>
        <v>×</v>
      </c>
    </row>
    <row r="326" spans="1:28">
      <c r="A326" s="343"/>
      <c r="B326" s="317" t="str">
        <f>IF(無償化名簿!B122=0,"",VLOOKUP(A325,無償化名簿!$A$17:$R$150,2))</f>
        <v/>
      </c>
      <c r="C326" s="346"/>
      <c r="D326" s="343"/>
      <c r="E326" s="349"/>
      <c r="F326" s="352"/>
      <c r="G326" s="354"/>
      <c r="H326" s="357"/>
      <c r="I326" s="323"/>
      <c r="J326" s="360"/>
      <c r="K326" s="320"/>
      <c r="L326" s="323"/>
      <c r="M326" s="326"/>
      <c r="N326" s="329"/>
      <c r="O326" s="332"/>
      <c r="P326" s="335"/>
      <c r="Q326" s="338"/>
      <c r="R326" s="340"/>
      <c r="S326" s="340"/>
      <c r="T326" s="309"/>
      <c r="U326" s="312"/>
      <c r="V326" s="315"/>
      <c r="W326" s="306"/>
      <c r="X326" s="306"/>
      <c r="Y326" s="307"/>
      <c r="Z326" s="307"/>
      <c r="AA326" s="307"/>
      <c r="AB326" s="305"/>
    </row>
    <row r="327" spans="1:28" ht="19.5" thickBot="1">
      <c r="A327" s="344"/>
      <c r="B327" s="318"/>
      <c r="C327" s="347"/>
      <c r="D327" s="344"/>
      <c r="E327" s="350"/>
      <c r="F327" s="162" t="str">
        <f t="shared" ref="F327" si="809">IF(AND(E$1="認可外保育施設",E325="日額契約"),"月額換算額",IF(AND(E$1="認可外保育施設",E325="時間契約"),"月額換算額",""))</f>
        <v/>
      </c>
      <c r="G327" s="355"/>
      <c r="H327" s="358"/>
      <c r="I327" s="324"/>
      <c r="J327" s="361"/>
      <c r="K327" s="321"/>
      <c r="L327" s="324"/>
      <c r="M327" s="327"/>
      <c r="N327" s="330"/>
      <c r="O327" s="333"/>
      <c r="P327" s="336"/>
      <c r="Q327" s="146" t="str">
        <f t="shared" si="721"/>
        <v/>
      </c>
      <c r="R327" s="341"/>
      <c r="S327" s="341"/>
      <c r="T327" s="310"/>
      <c r="U327" s="313"/>
      <c r="V327" s="316"/>
      <c r="W327" s="306"/>
      <c r="X327" s="306"/>
      <c r="Y327" s="307"/>
      <c r="Z327" s="307"/>
      <c r="AA327" s="307"/>
      <c r="AB327" s="305"/>
    </row>
    <row r="328" spans="1:28">
      <c r="A328" s="342">
        <v>107</v>
      </c>
      <c r="B328" s="67" t="str">
        <f>IF(無償化名簿!B123=0, "",VLOOKUP(A328,無償化名簿!$A$17:$R$150,4))</f>
        <v/>
      </c>
      <c r="C328" s="345" t="str">
        <f>IF(無償化名簿!B123=0,"",VLOOKUP(A328,無償化名簿!$A$17:$R$150,3))</f>
        <v/>
      </c>
      <c r="D328" s="342" t="str">
        <f t="shared" ref="D328" si="810">IF(C328="","",AA328)</f>
        <v/>
      </c>
      <c r="E328" s="348" t="str">
        <f>IF(無償化名簿!B123=0,"",VLOOKUP(A328,無償化名簿!$A$17:$R$150,6))</f>
        <v/>
      </c>
      <c r="F328" s="351" t="str">
        <f>IF(無償化名簿!B123=0,"",VLOOKUP(A328,無償化名簿!$A$17:$R$150,7))</f>
        <v/>
      </c>
      <c r="G328" s="353" t="s">
        <v>5</v>
      </c>
      <c r="H328" s="356" t="str">
        <f>IF(無償化名簿!B123=0,"",VLOOKUP(A328,無償化名簿!$A$17:$R$150,13))</f>
        <v/>
      </c>
      <c r="I328" s="322" t="s">
        <v>101</v>
      </c>
      <c r="J328" s="359" t="s">
        <v>63</v>
      </c>
      <c r="K328" s="319" t="str">
        <f>IF(無償化名簿!B123=0,"",VLOOKUP(A328,無償化名簿!$A$17:$R$150,14))</f>
        <v/>
      </c>
      <c r="L328" s="322" t="s">
        <v>101</v>
      </c>
      <c r="M328" s="325" t="str">
        <f>IF(無償化名簿!L123=0,"ー",無償化名簿!L123)</f>
        <v>ー</v>
      </c>
      <c r="N328" s="328" t="str">
        <f>IF(AND($E$1="一時預かり事業",E328="月額契約"),"",IF(AND($E$1="一時預かり事業",E328="日額契約"),"日",IF(AND($E$1="一時預かり事業",E328="時間契約"),"時間",IF(AND($E$1="認可外保育施設",無償化名簿!L123&gt;=1),"日",IF(AND($E$1="病児保育事業",E328="月額契約"),"",IF(AND($E$1="病児保育事業",E328="日額契約"),"日",IF(AND($E$1="病児保育事業",E328="時間契約"),"時間",IF(AND($E$1="子育て援助活動支援事業",E328="月額契約"),"",IF(AND($E$1="子育て援助活動支援事業",E328="日額契約"),"日",IF(AND($E$1="子育て援助活動支援事業",E328="時間契約"),"時間",""))))))))))</f>
        <v/>
      </c>
      <c r="O328" s="331" t="str">
        <f>IF(無償化名簿!B123=0,"",VLOOKUP(A328,無償化名簿!$A$17:$R$150,15))</f>
        <v/>
      </c>
      <c r="P328" s="334" t="str">
        <f>IF(無償化名簿!B123=0,"",VLOOKUP(A328,無償化名簿!$A$17:$R$150,8))</f>
        <v/>
      </c>
      <c r="Q328" s="337" t="str">
        <f>IF(無償化名簿!B123=0,"",VLOOKUP(A328,無償化名簿!$A$17:$R$150,16))</f>
        <v/>
      </c>
      <c r="R328" s="339" t="str">
        <f>IF(無償化名簿!B123=0,"",VLOOKUP(A328,無償化名簿!$A$17:$R$150,10))</f>
        <v/>
      </c>
      <c r="S328" s="339" t="str">
        <f>IF(無償化名簿!B123=0,"",VLOOKUP(A328,無償化名簿!$A$17:$R$150,11))</f>
        <v/>
      </c>
      <c r="T328" s="308" t="str">
        <f>IF(無償化名簿!C123=0,"",VLOOKUP(A328,無償化名簿!$A$17:$R$150,18))</f>
        <v/>
      </c>
      <c r="U328" s="311" t="str">
        <f t="shared" ref="U328" si="811">IFERROR(IF(B329=0,"",IF((Q328+R328-S328)&lt;=T328,"0",IF((Q328+R328-S328)&gt;T328,((Q328+R328-S328)-T328)))),"")</f>
        <v/>
      </c>
      <c r="V328" s="314" t="str">
        <f>IF(無償化名簿!B123=0,"",IF(D328="第2号",W328,IF(D328="第3号",X328)))</f>
        <v/>
      </c>
      <c r="W328" s="306" t="e">
        <f t="shared" ref="W328" si="812">IF(AND(D328="第2号",Q328+R328-S328&gt;T328),T328,Q328+R328-S328)</f>
        <v>#VALUE!</v>
      </c>
      <c r="X328" s="306" t="e">
        <f t="shared" ref="X328" si="813">IF(AND(D328="第3号",Q328+R328-S328&gt;T328),T328,Q328+R328-S328)</f>
        <v>#VALUE!</v>
      </c>
      <c r="Y328" s="307" t="e">
        <f t="shared" ref="Y328" si="814">IF(AND(Z328=3,AB328="〇"),"第3号",IF(Z328=3,"第2号",IF(Z328=4,"第2号",IF(Z328=5,"第2号",IF(Z328=6,"第2号",IF(Z328&gt;=7,"エラー","第3号"))))))</f>
        <v>#VALUE!</v>
      </c>
      <c r="Z328" s="307" t="e">
        <f t="shared" ref="Z328" si="815">DATEDIF(C328,DATE($AA$6,4,1),"Y")</f>
        <v>#VALUE!</v>
      </c>
      <c r="AA328" s="307" t="str">
        <f t="shared" ref="AA328" si="816">IFERROR(Y328,"第3号")</f>
        <v>第3号</v>
      </c>
      <c r="AB328" s="305" t="str">
        <f>IF(無償化名簿!$B$7=1,"〇",IF(無償化名簿!$B$7=2,"〇",IF(無償化名簿!$B$7=3,"〇","×")))</f>
        <v>×</v>
      </c>
    </row>
    <row r="329" spans="1:28">
      <c r="A329" s="343"/>
      <c r="B329" s="317" t="str">
        <f>IF(無償化名簿!B123=0,"",VLOOKUP(A328,無償化名簿!$A$17:$R$150,2))</f>
        <v/>
      </c>
      <c r="C329" s="346"/>
      <c r="D329" s="343"/>
      <c r="E329" s="349"/>
      <c r="F329" s="352"/>
      <c r="G329" s="354"/>
      <c r="H329" s="357"/>
      <c r="I329" s="323"/>
      <c r="J329" s="360"/>
      <c r="K329" s="320"/>
      <c r="L329" s="323"/>
      <c r="M329" s="326"/>
      <c r="N329" s="329"/>
      <c r="O329" s="332"/>
      <c r="P329" s="335"/>
      <c r="Q329" s="338"/>
      <c r="R329" s="340"/>
      <c r="S329" s="340"/>
      <c r="T329" s="309"/>
      <c r="U329" s="312"/>
      <c r="V329" s="315"/>
      <c r="W329" s="306"/>
      <c r="X329" s="306"/>
      <c r="Y329" s="307"/>
      <c r="Z329" s="307"/>
      <c r="AA329" s="307"/>
      <c r="AB329" s="305"/>
    </row>
    <row r="330" spans="1:28" ht="19.5" thickBot="1">
      <c r="A330" s="344"/>
      <c r="B330" s="318"/>
      <c r="C330" s="347"/>
      <c r="D330" s="344"/>
      <c r="E330" s="350"/>
      <c r="F330" s="162" t="str">
        <f t="shared" ref="F330" si="817">IF(AND(E$1="認可外保育施設",E328="日額契約"),"月額換算額",IF(AND(E$1="認可外保育施設",E328="時間契約"),"月額換算額",""))</f>
        <v/>
      </c>
      <c r="G330" s="355"/>
      <c r="H330" s="358"/>
      <c r="I330" s="324"/>
      <c r="J330" s="361"/>
      <c r="K330" s="321"/>
      <c r="L330" s="324"/>
      <c r="M330" s="327"/>
      <c r="N330" s="330"/>
      <c r="O330" s="333"/>
      <c r="P330" s="336"/>
      <c r="Q330" s="146" t="str">
        <f t="shared" si="721"/>
        <v/>
      </c>
      <c r="R330" s="341"/>
      <c r="S330" s="341"/>
      <c r="T330" s="310"/>
      <c r="U330" s="313"/>
      <c r="V330" s="316"/>
      <c r="W330" s="306"/>
      <c r="X330" s="306"/>
      <c r="Y330" s="307"/>
      <c r="Z330" s="307"/>
      <c r="AA330" s="307"/>
      <c r="AB330" s="305"/>
    </row>
    <row r="331" spans="1:28">
      <c r="A331" s="342">
        <v>108</v>
      </c>
      <c r="B331" s="67" t="str">
        <f>IF(無償化名簿!B124=0, "",VLOOKUP(A331,無償化名簿!$A$17:$R$150,4))</f>
        <v/>
      </c>
      <c r="C331" s="345" t="str">
        <f>IF(無償化名簿!B124=0,"",VLOOKUP(A331,無償化名簿!$A$17:$R$150,3))</f>
        <v/>
      </c>
      <c r="D331" s="342" t="str">
        <f t="shared" ref="D331" si="818">IF(C331="","",AA331)</f>
        <v/>
      </c>
      <c r="E331" s="348" t="str">
        <f>IF(無償化名簿!B124=0,"",VLOOKUP(A331,無償化名簿!$A$17:$R$150,6))</f>
        <v/>
      </c>
      <c r="F331" s="351" t="str">
        <f>IF(無償化名簿!B124=0,"",VLOOKUP(A331,無償化名簿!$A$17:$R$150,7))</f>
        <v/>
      </c>
      <c r="G331" s="353" t="s">
        <v>5</v>
      </c>
      <c r="H331" s="356" t="str">
        <f>IF(無償化名簿!B124=0,"",VLOOKUP(A331,無償化名簿!$A$17:$R$150,13))</f>
        <v/>
      </c>
      <c r="I331" s="322" t="s">
        <v>101</v>
      </c>
      <c r="J331" s="359" t="s">
        <v>63</v>
      </c>
      <c r="K331" s="319" t="str">
        <f>IF(無償化名簿!B124=0,"",VLOOKUP(A331,無償化名簿!$A$17:$R$150,14))</f>
        <v/>
      </c>
      <c r="L331" s="322" t="s">
        <v>101</v>
      </c>
      <c r="M331" s="325" t="str">
        <f>IF(無償化名簿!L124=0,"ー",無償化名簿!L124)</f>
        <v>ー</v>
      </c>
      <c r="N331" s="328" t="str">
        <f>IF(AND($E$1="一時預かり事業",E331="月額契約"),"",IF(AND($E$1="一時預かり事業",E331="日額契約"),"日",IF(AND($E$1="一時預かり事業",E331="時間契約"),"時間",IF(AND($E$1="認可外保育施設",無償化名簿!L124&gt;=1),"日",IF(AND($E$1="病児保育事業",E331="月額契約"),"",IF(AND($E$1="病児保育事業",E331="日額契約"),"日",IF(AND($E$1="病児保育事業",E331="時間契約"),"時間",IF(AND($E$1="子育て援助活動支援事業",E331="月額契約"),"",IF(AND($E$1="子育て援助活動支援事業",E331="日額契約"),"日",IF(AND($E$1="子育て援助活動支援事業",E331="時間契約"),"時間",""))))))))))</f>
        <v/>
      </c>
      <c r="O331" s="331" t="str">
        <f>IF(無償化名簿!B124=0,"",VLOOKUP(A331,無償化名簿!$A$17:$R$150,15))</f>
        <v/>
      </c>
      <c r="P331" s="334" t="str">
        <f>IF(無償化名簿!B124=0,"",VLOOKUP(A331,無償化名簿!$A$17:$R$150,8))</f>
        <v/>
      </c>
      <c r="Q331" s="337" t="str">
        <f>IF(無償化名簿!B124=0,"",VLOOKUP(A331,無償化名簿!$A$17:$R$150,16))</f>
        <v/>
      </c>
      <c r="R331" s="339" t="str">
        <f>IF(無償化名簿!B124=0,"",VLOOKUP(A331,無償化名簿!$A$17:$R$150,10))</f>
        <v/>
      </c>
      <c r="S331" s="339" t="str">
        <f>IF(無償化名簿!B124=0,"",VLOOKUP(A331,無償化名簿!$A$17:$R$150,11))</f>
        <v/>
      </c>
      <c r="T331" s="308" t="str">
        <f>IF(無償化名簿!C124=0,"",VLOOKUP(A331,無償化名簿!$A$17:$R$150,18))</f>
        <v/>
      </c>
      <c r="U331" s="311" t="str">
        <f t="shared" ref="U331" si="819">IFERROR(IF(B332=0,"",IF((Q331+R331-S331)&lt;=T331,"0",IF((Q331+R331-S331)&gt;T331,((Q331+R331-S331)-T331)))),"")</f>
        <v/>
      </c>
      <c r="V331" s="314" t="str">
        <f>IF(無償化名簿!B124=0,"",IF(D331="第2号",W331,IF(D331="第3号",X331)))</f>
        <v/>
      </c>
      <c r="W331" s="306" t="e">
        <f t="shared" ref="W331" si="820">IF(AND(D331="第2号",Q331+R331-S331&gt;T331),T331,Q331+R331-S331)</f>
        <v>#VALUE!</v>
      </c>
      <c r="X331" s="306" t="e">
        <f t="shared" ref="X331" si="821">IF(AND(D331="第3号",Q331+R331-S331&gt;T331),T331,Q331+R331-S331)</f>
        <v>#VALUE!</v>
      </c>
      <c r="Y331" s="307" t="e">
        <f t="shared" ref="Y331" si="822">IF(AND(Z331=3,AB331="〇"),"第3号",IF(Z331=3,"第2号",IF(Z331=4,"第2号",IF(Z331=5,"第2号",IF(Z331=6,"第2号",IF(Z331&gt;=7,"エラー","第3号"))))))</f>
        <v>#VALUE!</v>
      </c>
      <c r="Z331" s="307" t="e">
        <f t="shared" ref="Z331" si="823">DATEDIF(C331,DATE($AA$6,4,1),"Y")</f>
        <v>#VALUE!</v>
      </c>
      <c r="AA331" s="307" t="str">
        <f t="shared" ref="AA331" si="824">IFERROR(Y331,"第3号")</f>
        <v>第3号</v>
      </c>
      <c r="AB331" s="305" t="str">
        <f>IF(無償化名簿!$B$7=1,"〇",IF(無償化名簿!$B$7=2,"〇",IF(無償化名簿!$B$7=3,"〇","×")))</f>
        <v>×</v>
      </c>
    </row>
    <row r="332" spans="1:28">
      <c r="A332" s="343"/>
      <c r="B332" s="317" t="str">
        <f>IF(無償化名簿!B124=0,"",VLOOKUP(A331,無償化名簿!$A$17:$R$150,2))</f>
        <v/>
      </c>
      <c r="C332" s="346"/>
      <c r="D332" s="343"/>
      <c r="E332" s="349"/>
      <c r="F332" s="352"/>
      <c r="G332" s="354"/>
      <c r="H332" s="357"/>
      <c r="I332" s="323"/>
      <c r="J332" s="360"/>
      <c r="K332" s="320"/>
      <c r="L332" s="323"/>
      <c r="M332" s="326"/>
      <c r="N332" s="329"/>
      <c r="O332" s="332"/>
      <c r="P332" s="335"/>
      <c r="Q332" s="338"/>
      <c r="R332" s="340"/>
      <c r="S332" s="340"/>
      <c r="T332" s="309"/>
      <c r="U332" s="312"/>
      <c r="V332" s="315"/>
      <c r="W332" s="306"/>
      <c r="X332" s="306"/>
      <c r="Y332" s="307"/>
      <c r="Z332" s="307"/>
      <c r="AA332" s="307"/>
      <c r="AB332" s="305"/>
    </row>
    <row r="333" spans="1:28" ht="19.5" thickBot="1">
      <c r="A333" s="344"/>
      <c r="B333" s="318"/>
      <c r="C333" s="347"/>
      <c r="D333" s="344"/>
      <c r="E333" s="350"/>
      <c r="F333" s="162" t="str">
        <f t="shared" ref="F333" si="825">IF(AND(E$1="認可外保育施設",E331="日額契約"),"月額換算額",IF(AND(E$1="認可外保育施設",E331="時間契約"),"月額換算額",""))</f>
        <v/>
      </c>
      <c r="G333" s="355"/>
      <c r="H333" s="358"/>
      <c r="I333" s="324"/>
      <c r="J333" s="361"/>
      <c r="K333" s="321"/>
      <c r="L333" s="324"/>
      <c r="M333" s="327"/>
      <c r="N333" s="330"/>
      <c r="O333" s="333"/>
      <c r="P333" s="336"/>
      <c r="Q333" s="146" t="str">
        <f t="shared" si="721"/>
        <v/>
      </c>
      <c r="R333" s="341"/>
      <c r="S333" s="341"/>
      <c r="T333" s="310"/>
      <c r="U333" s="313"/>
      <c r="V333" s="316"/>
      <c r="W333" s="306"/>
      <c r="X333" s="306"/>
      <c r="Y333" s="307"/>
      <c r="Z333" s="307"/>
      <c r="AA333" s="307"/>
      <c r="AB333" s="305"/>
    </row>
    <row r="334" spans="1:28">
      <c r="A334" s="342">
        <v>109</v>
      </c>
      <c r="B334" s="67" t="str">
        <f>IF(無償化名簿!B125=0, "",VLOOKUP(A334,無償化名簿!$A$17:$R$150,4))</f>
        <v/>
      </c>
      <c r="C334" s="345" t="str">
        <f>IF(無償化名簿!B125=0,"",VLOOKUP(A334,無償化名簿!$A$17:$R$150,3))</f>
        <v/>
      </c>
      <c r="D334" s="342" t="str">
        <f t="shared" ref="D334" si="826">IF(C334="","",AA334)</f>
        <v/>
      </c>
      <c r="E334" s="348" t="str">
        <f>IF(無償化名簿!B125=0,"",VLOOKUP(A334,無償化名簿!$A$17:$R$150,6))</f>
        <v/>
      </c>
      <c r="F334" s="351" t="str">
        <f>IF(無償化名簿!B125=0,"",VLOOKUP(A334,無償化名簿!$A$17:$R$150,7))</f>
        <v/>
      </c>
      <c r="G334" s="353" t="s">
        <v>5</v>
      </c>
      <c r="H334" s="356" t="str">
        <f>IF(無償化名簿!B125=0,"",VLOOKUP(A334,無償化名簿!$A$17:$R$150,13))</f>
        <v/>
      </c>
      <c r="I334" s="322" t="s">
        <v>101</v>
      </c>
      <c r="J334" s="359" t="s">
        <v>63</v>
      </c>
      <c r="K334" s="319" t="str">
        <f>IF(無償化名簿!B125=0,"",VLOOKUP(A334,無償化名簿!$A$17:$R$150,14))</f>
        <v/>
      </c>
      <c r="L334" s="322" t="s">
        <v>101</v>
      </c>
      <c r="M334" s="325" t="str">
        <f>IF(無償化名簿!L125=0,"ー",無償化名簿!L125)</f>
        <v>ー</v>
      </c>
      <c r="N334" s="328" t="str">
        <f>IF(AND($E$1="一時預かり事業",E334="月額契約"),"",IF(AND($E$1="一時預かり事業",E334="日額契約"),"日",IF(AND($E$1="一時預かり事業",E334="時間契約"),"時間",IF(AND($E$1="認可外保育施設",無償化名簿!L125&gt;=1),"日",IF(AND($E$1="病児保育事業",E334="月額契約"),"",IF(AND($E$1="病児保育事業",E334="日額契約"),"日",IF(AND($E$1="病児保育事業",E334="時間契約"),"時間",IF(AND($E$1="子育て援助活動支援事業",E334="月額契約"),"",IF(AND($E$1="子育て援助活動支援事業",E334="日額契約"),"日",IF(AND($E$1="子育て援助活動支援事業",E334="時間契約"),"時間",""))))))))))</f>
        <v/>
      </c>
      <c r="O334" s="331" t="str">
        <f>IF(無償化名簿!B125=0,"",VLOOKUP(A334,無償化名簿!$A$17:$R$150,15))</f>
        <v/>
      </c>
      <c r="P334" s="334" t="str">
        <f>IF(無償化名簿!B125=0,"",VLOOKUP(A334,無償化名簿!$A$17:$R$150,8))</f>
        <v/>
      </c>
      <c r="Q334" s="337" t="str">
        <f>IF(無償化名簿!B125=0,"",VLOOKUP(A334,無償化名簿!$A$17:$R$150,16))</f>
        <v/>
      </c>
      <c r="R334" s="339" t="str">
        <f>IF(無償化名簿!B125=0,"",VLOOKUP(A334,無償化名簿!$A$17:$R$150,10))</f>
        <v/>
      </c>
      <c r="S334" s="339" t="str">
        <f>IF(無償化名簿!B125=0,"",VLOOKUP(A334,無償化名簿!$A$17:$R$150,11))</f>
        <v/>
      </c>
      <c r="T334" s="308" t="str">
        <f>IF(無償化名簿!C125=0,"",VLOOKUP(A334,無償化名簿!$A$17:$R$150,18))</f>
        <v/>
      </c>
      <c r="U334" s="311" t="str">
        <f t="shared" ref="U334" si="827">IFERROR(IF(B335=0,"",IF((Q334+R334-S334)&lt;=T334,"0",IF((Q334+R334-S334)&gt;T334,((Q334+R334-S334)-T334)))),"")</f>
        <v/>
      </c>
      <c r="V334" s="314" t="str">
        <f>IF(無償化名簿!B125=0,"",IF(D334="第2号",W334,IF(D334="第3号",X334)))</f>
        <v/>
      </c>
      <c r="W334" s="306" t="e">
        <f t="shared" ref="W334" si="828">IF(AND(D334="第2号",Q334+R334-S334&gt;T334),T334,Q334+R334-S334)</f>
        <v>#VALUE!</v>
      </c>
      <c r="X334" s="306" t="e">
        <f t="shared" ref="X334" si="829">IF(AND(D334="第3号",Q334+R334-S334&gt;T334),T334,Q334+R334-S334)</f>
        <v>#VALUE!</v>
      </c>
      <c r="Y334" s="307" t="e">
        <f t="shared" ref="Y334" si="830">IF(AND(Z334=3,AB334="〇"),"第3号",IF(Z334=3,"第2号",IF(Z334=4,"第2号",IF(Z334=5,"第2号",IF(Z334=6,"第2号",IF(Z334&gt;=7,"エラー","第3号"))))))</f>
        <v>#VALUE!</v>
      </c>
      <c r="Z334" s="307" t="e">
        <f t="shared" ref="Z334" si="831">DATEDIF(C334,DATE($AA$6,4,1),"Y")</f>
        <v>#VALUE!</v>
      </c>
      <c r="AA334" s="307" t="str">
        <f t="shared" ref="AA334" si="832">IFERROR(Y334,"第3号")</f>
        <v>第3号</v>
      </c>
      <c r="AB334" s="305" t="str">
        <f>IF(無償化名簿!$B$7=1,"〇",IF(無償化名簿!$B$7=2,"〇",IF(無償化名簿!$B$7=3,"〇","×")))</f>
        <v>×</v>
      </c>
    </row>
    <row r="335" spans="1:28">
      <c r="A335" s="343"/>
      <c r="B335" s="317" t="str">
        <f>IF(無償化名簿!B125=0,"",VLOOKUP(A334,無償化名簿!$A$17:$R$150,2))</f>
        <v/>
      </c>
      <c r="C335" s="346"/>
      <c r="D335" s="343"/>
      <c r="E335" s="349"/>
      <c r="F335" s="352"/>
      <c r="G335" s="354"/>
      <c r="H335" s="357"/>
      <c r="I335" s="323"/>
      <c r="J335" s="360"/>
      <c r="K335" s="320"/>
      <c r="L335" s="323"/>
      <c r="M335" s="326"/>
      <c r="N335" s="329"/>
      <c r="O335" s="332"/>
      <c r="P335" s="335"/>
      <c r="Q335" s="338"/>
      <c r="R335" s="340"/>
      <c r="S335" s="340"/>
      <c r="T335" s="309"/>
      <c r="U335" s="312"/>
      <c r="V335" s="315"/>
      <c r="W335" s="306"/>
      <c r="X335" s="306"/>
      <c r="Y335" s="307"/>
      <c r="Z335" s="307"/>
      <c r="AA335" s="307"/>
      <c r="AB335" s="305"/>
    </row>
    <row r="336" spans="1:28" ht="19.5" thickBot="1">
      <c r="A336" s="344"/>
      <c r="B336" s="318"/>
      <c r="C336" s="347"/>
      <c r="D336" s="344"/>
      <c r="E336" s="350"/>
      <c r="F336" s="162" t="str">
        <f t="shared" ref="F336" si="833">IF(AND(E$1="認可外保育施設",E334="日額契約"),"月額換算額",IF(AND(E$1="認可外保育施設",E334="時間契約"),"月額換算額",""))</f>
        <v/>
      </c>
      <c r="G336" s="355"/>
      <c r="H336" s="358"/>
      <c r="I336" s="324"/>
      <c r="J336" s="361"/>
      <c r="K336" s="321"/>
      <c r="L336" s="324"/>
      <c r="M336" s="327"/>
      <c r="N336" s="330"/>
      <c r="O336" s="333"/>
      <c r="P336" s="336"/>
      <c r="Q336" s="146" t="str">
        <f t="shared" si="721"/>
        <v/>
      </c>
      <c r="R336" s="341"/>
      <c r="S336" s="341"/>
      <c r="T336" s="310"/>
      <c r="U336" s="313"/>
      <c r="V336" s="316"/>
      <c r="W336" s="306"/>
      <c r="X336" s="306"/>
      <c r="Y336" s="307"/>
      <c r="Z336" s="307"/>
      <c r="AA336" s="307"/>
      <c r="AB336" s="305"/>
    </row>
    <row r="337" spans="1:28">
      <c r="A337" s="342">
        <v>110</v>
      </c>
      <c r="B337" s="67" t="str">
        <f>IF(無償化名簿!B126=0, "",VLOOKUP(A337,無償化名簿!$A$17:$R$150,4))</f>
        <v/>
      </c>
      <c r="C337" s="345" t="str">
        <f>IF(無償化名簿!B126=0,"",VLOOKUP(A337,無償化名簿!$A$17:$R$150,3))</f>
        <v/>
      </c>
      <c r="D337" s="342" t="str">
        <f t="shared" ref="D337" si="834">IF(C337="","",AA337)</f>
        <v/>
      </c>
      <c r="E337" s="348" t="str">
        <f>IF(無償化名簿!B126=0,"",VLOOKUP(A337,無償化名簿!$A$17:$R$150,6))</f>
        <v/>
      </c>
      <c r="F337" s="351" t="str">
        <f>IF(無償化名簿!B126=0,"",VLOOKUP(A337,無償化名簿!$A$17:$R$150,7))</f>
        <v/>
      </c>
      <c r="G337" s="353" t="s">
        <v>5</v>
      </c>
      <c r="H337" s="356" t="str">
        <f>IF(無償化名簿!B126=0,"",VLOOKUP(A337,無償化名簿!$A$17:$R$150,13))</f>
        <v/>
      </c>
      <c r="I337" s="322" t="s">
        <v>101</v>
      </c>
      <c r="J337" s="359" t="s">
        <v>63</v>
      </c>
      <c r="K337" s="319" t="str">
        <f>IF(無償化名簿!B126=0,"",VLOOKUP(A337,無償化名簿!$A$17:$R$150,14))</f>
        <v/>
      </c>
      <c r="L337" s="322" t="s">
        <v>101</v>
      </c>
      <c r="M337" s="325" t="str">
        <f>IF(無償化名簿!L126=0,"ー",無償化名簿!L126)</f>
        <v>ー</v>
      </c>
      <c r="N337" s="328" t="str">
        <f>IF(AND($E$1="一時預かり事業",E337="月額契約"),"",IF(AND($E$1="一時預かり事業",E337="日額契約"),"日",IF(AND($E$1="一時預かり事業",E337="時間契約"),"時間",IF(AND($E$1="認可外保育施設",無償化名簿!L126&gt;=1),"日",IF(AND($E$1="病児保育事業",E337="月額契約"),"",IF(AND($E$1="病児保育事業",E337="日額契約"),"日",IF(AND($E$1="病児保育事業",E337="時間契約"),"時間",IF(AND($E$1="子育て援助活動支援事業",E337="月額契約"),"",IF(AND($E$1="子育て援助活動支援事業",E337="日額契約"),"日",IF(AND($E$1="子育て援助活動支援事業",E337="時間契約"),"時間",""))))))))))</f>
        <v/>
      </c>
      <c r="O337" s="331" t="str">
        <f>IF(無償化名簿!B126=0,"",VLOOKUP(A337,無償化名簿!$A$17:$R$150,15))</f>
        <v/>
      </c>
      <c r="P337" s="334" t="str">
        <f>IF(無償化名簿!B126=0,"",VLOOKUP(A337,無償化名簿!$A$17:$R$150,8))</f>
        <v/>
      </c>
      <c r="Q337" s="337" t="str">
        <f>IF(無償化名簿!B126=0,"",VLOOKUP(A337,無償化名簿!$A$17:$R$150,16))</f>
        <v/>
      </c>
      <c r="R337" s="339" t="str">
        <f>IF(無償化名簿!B126=0,"",VLOOKUP(A337,無償化名簿!$A$17:$R$150,10))</f>
        <v/>
      </c>
      <c r="S337" s="339" t="str">
        <f>IF(無償化名簿!B126=0,"",VLOOKUP(A337,無償化名簿!$A$17:$R$150,11))</f>
        <v/>
      </c>
      <c r="T337" s="308" t="str">
        <f>IF(無償化名簿!C126=0,"",VLOOKUP(A337,無償化名簿!$A$17:$R$150,18))</f>
        <v/>
      </c>
      <c r="U337" s="311" t="str">
        <f t="shared" ref="U337" si="835">IFERROR(IF(B338=0,"",IF((Q337+R337-S337)&lt;=T337,"0",IF((Q337+R337-S337)&gt;T337,((Q337+R337-S337)-T337)))),"")</f>
        <v/>
      </c>
      <c r="V337" s="314" t="str">
        <f>IF(無償化名簿!B126=0,"",IF(D337="第2号",W337,IF(D337="第3号",X337)))</f>
        <v/>
      </c>
      <c r="W337" s="306" t="e">
        <f t="shared" ref="W337" si="836">IF(AND(D337="第2号",Q337+R337-S337&gt;T337),T337,Q337+R337-S337)</f>
        <v>#VALUE!</v>
      </c>
      <c r="X337" s="306" t="e">
        <f t="shared" ref="X337" si="837">IF(AND(D337="第3号",Q337+R337-S337&gt;T337),T337,Q337+R337-S337)</f>
        <v>#VALUE!</v>
      </c>
      <c r="Y337" s="307" t="e">
        <f t="shared" ref="Y337" si="838">IF(AND(Z337=3,AB337="〇"),"第3号",IF(Z337=3,"第2号",IF(Z337=4,"第2号",IF(Z337=5,"第2号",IF(Z337=6,"第2号",IF(Z337&gt;=7,"エラー","第3号"))))))</f>
        <v>#VALUE!</v>
      </c>
      <c r="Z337" s="307" t="e">
        <f t="shared" ref="Z337" si="839">DATEDIF(C337,DATE($AA$6,4,1),"Y")</f>
        <v>#VALUE!</v>
      </c>
      <c r="AA337" s="307" t="str">
        <f t="shared" ref="AA337" si="840">IFERROR(Y337,"第3号")</f>
        <v>第3号</v>
      </c>
      <c r="AB337" s="305" t="str">
        <f>IF(無償化名簿!$B$7=1,"〇",IF(無償化名簿!$B$7=2,"〇",IF(無償化名簿!$B$7=3,"〇","×")))</f>
        <v>×</v>
      </c>
    </row>
    <row r="338" spans="1:28">
      <c r="A338" s="343"/>
      <c r="B338" s="317" t="str">
        <f>IF(無償化名簿!B126=0,"",VLOOKUP(A337,無償化名簿!$A$17:$R$150,2))</f>
        <v/>
      </c>
      <c r="C338" s="346"/>
      <c r="D338" s="343"/>
      <c r="E338" s="349"/>
      <c r="F338" s="352"/>
      <c r="G338" s="354"/>
      <c r="H338" s="357"/>
      <c r="I338" s="323"/>
      <c r="J338" s="360"/>
      <c r="K338" s="320"/>
      <c r="L338" s="323"/>
      <c r="M338" s="326"/>
      <c r="N338" s="329"/>
      <c r="O338" s="332"/>
      <c r="P338" s="335"/>
      <c r="Q338" s="338"/>
      <c r="R338" s="340"/>
      <c r="S338" s="340"/>
      <c r="T338" s="309"/>
      <c r="U338" s="312"/>
      <c r="V338" s="315"/>
      <c r="W338" s="306"/>
      <c r="X338" s="306"/>
      <c r="Y338" s="307"/>
      <c r="Z338" s="307"/>
      <c r="AA338" s="307"/>
      <c r="AB338" s="305"/>
    </row>
    <row r="339" spans="1:28" ht="19.5" thickBot="1">
      <c r="A339" s="344"/>
      <c r="B339" s="318"/>
      <c r="C339" s="347"/>
      <c r="D339" s="344"/>
      <c r="E339" s="350"/>
      <c r="F339" s="162" t="str">
        <f t="shared" ref="F339" si="841">IF(AND(E$1="認可外保育施設",E337="日額契約"),"月額換算額",IF(AND(E$1="認可外保育施設",E337="時間契約"),"月額換算額",""))</f>
        <v/>
      </c>
      <c r="G339" s="355"/>
      <c r="H339" s="358"/>
      <c r="I339" s="324"/>
      <c r="J339" s="361"/>
      <c r="K339" s="321"/>
      <c r="L339" s="324"/>
      <c r="M339" s="327"/>
      <c r="N339" s="330"/>
      <c r="O339" s="333"/>
      <c r="P339" s="336"/>
      <c r="Q339" s="146" t="str">
        <f t="shared" si="721"/>
        <v/>
      </c>
      <c r="R339" s="341"/>
      <c r="S339" s="341"/>
      <c r="T339" s="310"/>
      <c r="U339" s="313"/>
      <c r="V339" s="316"/>
      <c r="W339" s="306"/>
      <c r="X339" s="306"/>
      <c r="Y339" s="307"/>
      <c r="Z339" s="307"/>
      <c r="AA339" s="307"/>
      <c r="AB339" s="305"/>
    </row>
    <row r="340" spans="1:28">
      <c r="AA340" s="423"/>
    </row>
    <row r="341" spans="1:28">
      <c r="AA341" s="423"/>
    </row>
    <row r="342" spans="1:28">
      <c r="AA342" s="423"/>
    </row>
    <row r="343" spans="1:28">
      <c r="AA343" s="423"/>
    </row>
    <row r="344" spans="1:28">
      <c r="AA344" s="423"/>
    </row>
    <row r="345" spans="1:28">
      <c r="AA345" s="423"/>
    </row>
    <row r="346" spans="1:28">
      <c r="AA346" s="423"/>
    </row>
    <row r="347" spans="1:28">
      <c r="AA347" s="423"/>
    </row>
    <row r="348" spans="1:28">
      <c r="AA348" s="423"/>
    </row>
    <row r="349" spans="1:28">
      <c r="AA349" s="423"/>
    </row>
    <row r="350" spans="1:28">
      <c r="AA350" s="423"/>
    </row>
    <row r="351" spans="1:28">
      <c r="AA351" s="423"/>
    </row>
  </sheetData>
  <sheetProtection sheet="1" formatCells="0" formatColumns="0" formatRows="0" insertColumns="0" insertRows="0" insertHyperlinks="0" deleteColumns="0" deleteRows="0" sort="0" autoFilter="0" pivotTables="0"/>
  <mergeCells count="3109">
    <mergeCell ref="AA346:AA348"/>
    <mergeCell ref="AA349:AA351"/>
    <mergeCell ref="AA295:AA297"/>
    <mergeCell ref="AA298:AA300"/>
    <mergeCell ref="AA301:AA303"/>
    <mergeCell ref="AA304:AA306"/>
    <mergeCell ref="AA307:AA309"/>
    <mergeCell ref="AA310:AA312"/>
    <mergeCell ref="AA313:AA315"/>
    <mergeCell ref="AA316:AA318"/>
    <mergeCell ref="AA319:AA321"/>
    <mergeCell ref="AA322:AA324"/>
    <mergeCell ref="AA325:AA327"/>
    <mergeCell ref="AA328:AA330"/>
    <mergeCell ref="AA331:AA333"/>
    <mergeCell ref="AA334:AA336"/>
    <mergeCell ref="AA337:AA339"/>
    <mergeCell ref="AA340:AA342"/>
    <mergeCell ref="AA343:AA345"/>
    <mergeCell ref="AA244:AA246"/>
    <mergeCell ref="AA247:AA249"/>
    <mergeCell ref="AA250:AA252"/>
    <mergeCell ref="AA253:AA255"/>
    <mergeCell ref="AA256:AA258"/>
    <mergeCell ref="AA259:AA261"/>
    <mergeCell ref="AA262:AA264"/>
    <mergeCell ref="AA265:AA267"/>
    <mergeCell ref="AA268:AA270"/>
    <mergeCell ref="AA271:AA273"/>
    <mergeCell ref="AA274:AA276"/>
    <mergeCell ref="AA277:AA279"/>
    <mergeCell ref="AA280:AA282"/>
    <mergeCell ref="AA283:AA285"/>
    <mergeCell ref="AA286:AA288"/>
    <mergeCell ref="AA289:AA291"/>
    <mergeCell ref="AA292:AA294"/>
    <mergeCell ref="AA193:AA195"/>
    <mergeCell ref="AA196:AA198"/>
    <mergeCell ref="AA199:AA201"/>
    <mergeCell ref="AA202:AA204"/>
    <mergeCell ref="AA205:AA207"/>
    <mergeCell ref="AA208:AA210"/>
    <mergeCell ref="AA211:AA213"/>
    <mergeCell ref="AA214:AA216"/>
    <mergeCell ref="AA217:AA219"/>
    <mergeCell ref="AA220:AA222"/>
    <mergeCell ref="AA223:AA225"/>
    <mergeCell ref="AA226:AA228"/>
    <mergeCell ref="AA229:AA231"/>
    <mergeCell ref="AA232:AA234"/>
    <mergeCell ref="AA235:AA237"/>
    <mergeCell ref="AA238:AA240"/>
    <mergeCell ref="AA241:AA243"/>
    <mergeCell ref="AA142:AA144"/>
    <mergeCell ref="AA145:AA147"/>
    <mergeCell ref="AA148:AA150"/>
    <mergeCell ref="AA151:AA153"/>
    <mergeCell ref="AA154:AA156"/>
    <mergeCell ref="AA157:AA159"/>
    <mergeCell ref="AA160:AA162"/>
    <mergeCell ref="AA163:AA165"/>
    <mergeCell ref="AA166:AA168"/>
    <mergeCell ref="AA169:AA171"/>
    <mergeCell ref="AA172:AA174"/>
    <mergeCell ref="AA175:AA177"/>
    <mergeCell ref="AA178:AA180"/>
    <mergeCell ref="AA181:AA183"/>
    <mergeCell ref="AA184:AA186"/>
    <mergeCell ref="AA187:AA189"/>
    <mergeCell ref="AA190:AA192"/>
    <mergeCell ref="AA13:AA15"/>
    <mergeCell ref="AA16:AA18"/>
    <mergeCell ref="AA19:AA21"/>
    <mergeCell ref="AA22:AA24"/>
    <mergeCell ref="AA25:AA27"/>
    <mergeCell ref="AA28:AA30"/>
    <mergeCell ref="AA31:AA33"/>
    <mergeCell ref="AA34:AA36"/>
    <mergeCell ref="AA37:AA39"/>
    <mergeCell ref="AA40:AA42"/>
    <mergeCell ref="AA43:AA45"/>
    <mergeCell ref="AA46:AA48"/>
    <mergeCell ref="AA49:AA51"/>
    <mergeCell ref="AA52:AA54"/>
    <mergeCell ref="AA55:AA57"/>
    <mergeCell ref="AA58:AA60"/>
    <mergeCell ref="AA61:AA63"/>
    <mergeCell ref="AA64:AA66"/>
    <mergeCell ref="AA67:AA69"/>
    <mergeCell ref="AA70:AA72"/>
    <mergeCell ref="AA73:AA75"/>
    <mergeCell ref="AA76:AA78"/>
    <mergeCell ref="AA79:AA81"/>
    <mergeCell ref="AA82:AA84"/>
    <mergeCell ref="AA85:AA87"/>
    <mergeCell ref="AA88:AA90"/>
    <mergeCell ref="AA91:AA93"/>
    <mergeCell ref="AA94:AA96"/>
    <mergeCell ref="Z292:Z294"/>
    <mergeCell ref="Z295:Z297"/>
    <mergeCell ref="Z298:Z300"/>
    <mergeCell ref="Z301:Z303"/>
    <mergeCell ref="Z304:Z306"/>
    <mergeCell ref="Z307:Z309"/>
    <mergeCell ref="Z259:Z261"/>
    <mergeCell ref="Z262:Z264"/>
    <mergeCell ref="Z265:Z267"/>
    <mergeCell ref="Z268:Z270"/>
    <mergeCell ref="Z271:Z273"/>
    <mergeCell ref="Z274:Z276"/>
    <mergeCell ref="Z277:Z279"/>
    <mergeCell ref="Z280:Z282"/>
    <mergeCell ref="Z283:Z285"/>
    <mergeCell ref="Z286:Z288"/>
    <mergeCell ref="Z289:Z291"/>
    <mergeCell ref="Z190:Z192"/>
    <mergeCell ref="Z193:Z195"/>
    <mergeCell ref="Z196:Z198"/>
    <mergeCell ref="Z199:Z201"/>
    <mergeCell ref="Z310:Z312"/>
    <mergeCell ref="Z313:Z315"/>
    <mergeCell ref="Z316:Z318"/>
    <mergeCell ref="Z319:Z321"/>
    <mergeCell ref="Z322:Z324"/>
    <mergeCell ref="Z325:Z327"/>
    <mergeCell ref="Z328:Z330"/>
    <mergeCell ref="Z331:Z333"/>
    <mergeCell ref="Z334:Z336"/>
    <mergeCell ref="Z337:Z339"/>
    <mergeCell ref="AC10:AC12"/>
    <mergeCell ref="AA97:AA99"/>
    <mergeCell ref="AA100:AA102"/>
    <mergeCell ref="AA103:AA105"/>
    <mergeCell ref="AA106:AA108"/>
    <mergeCell ref="AA109:AA111"/>
    <mergeCell ref="AA112:AA114"/>
    <mergeCell ref="AA115:AA117"/>
    <mergeCell ref="AA118:AA120"/>
    <mergeCell ref="AA121:AA123"/>
    <mergeCell ref="AA124:AA126"/>
    <mergeCell ref="AA127:AA129"/>
    <mergeCell ref="AA130:AA132"/>
    <mergeCell ref="AA133:AA135"/>
    <mergeCell ref="AA136:AA138"/>
    <mergeCell ref="AA139:AA141"/>
    <mergeCell ref="Z241:Z243"/>
    <mergeCell ref="Z244:Z246"/>
    <mergeCell ref="Z247:Z249"/>
    <mergeCell ref="Z250:Z252"/>
    <mergeCell ref="Z253:Z255"/>
    <mergeCell ref="Z256:Z258"/>
    <mergeCell ref="Z202:Z204"/>
    <mergeCell ref="Z205:Z207"/>
    <mergeCell ref="Z208:Z210"/>
    <mergeCell ref="Z211:Z213"/>
    <mergeCell ref="Z214:Z216"/>
    <mergeCell ref="Z217:Z219"/>
    <mergeCell ref="Z220:Z222"/>
    <mergeCell ref="Z223:Z225"/>
    <mergeCell ref="Z226:Z228"/>
    <mergeCell ref="Z229:Z231"/>
    <mergeCell ref="Z232:Z234"/>
    <mergeCell ref="Z235:Z237"/>
    <mergeCell ref="Z238:Z240"/>
    <mergeCell ref="Z139:Z141"/>
    <mergeCell ref="Z142:Z144"/>
    <mergeCell ref="Z145:Z147"/>
    <mergeCell ref="Z148:Z150"/>
    <mergeCell ref="Z151:Z153"/>
    <mergeCell ref="Z154:Z156"/>
    <mergeCell ref="Z157:Z159"/>
    <mergeCell ref="Z160:Z162"/>
    <mergeCell ref="Z163:Z165"/>
    <mergeCell ref="Z166:Z168"/>
    <mergeCell ref="Z169:Z171"/>
    <mergeCell ref="Z172:Z174"/>
    <mergeCell ref="Z175:Z177"/>
    <mergeCell ref="Z178:Z180"/>
    <mergeCell ref="Z181:Z183"/>
    <mergeCell ref="Z184:Z186"/>
    <mergeCell ref="Z187:Z189"/>
    <mergeCell ref="Z88:Z90"/>
    <mergeCell ref="Z91:Z93"/>
    <mergeCell ref="Z94:Z96"/>
    <mergeCell ref="Z97:Z99"/>
    <mergeCell ref="Z100:Z102"/>
    <mergeCell ref="Z103:Z105"/>
    <mergeCell ref="Z106:Z108"/>
    <mergeCell ref="Z109:Z111"/>
    <mergeCell ref="Z112:Z114"/>
    <mergeCell ref="Z115:Z117"/>
    <mergeCell ref="Z118:Z120"/>
    <mergeCell ref="Z121:Z123"/>
    <mergeCell ref="Z124:Z126"/>
    <mergeCell ref="Z127:Z129"/>
    <mergeCell ref="Z130:Z132"/>
    <mergeCell ref="Z133:Z135"/>
    <mergeCell ref="Z136:Z138"/>
    <mergeCell ref="Y319:Y321"/>
    <mergeCell ref="Y322:Y324"/>
    <mergeCell ref="Y325:Y327"/>
    <mergeCell ref="Y328:Y330"/>
    <mergeCell ref="Y331:Y333"/>
    <mergeCell ref="Y334:Y336"/>
    <mergeCell ref="Y337:Y339"/>
    <mergeCell ref="Z13:Z15"/>
    <mergeCell ref="Z16:Z18"/>
    <mergeCell ref="Z19:Z21"/>
    <mergeCell ref="Z22:Z24"/>
    <mergeCell ref="Z25:Z27"/>
    <mergeCell ref="Z28:Z30"/>
    <mergeCell ref="Z31:Z33"/>
    <mergeCell ref="Z34:Z36"/>
    <mergeCell ref="Z37:Z39"/>
    <mergeCell ref="Z40:Z42"/>
    <mergeCell ref="Z43:Z45"/>
    <mergeCell ref="Z46:Z48"/>
    <mergeCell ref="Z49:Z51"/>
    <mergeCell ref="Z52:Z54"/>
    <mergeCell ref="Z55:Z57"/>
    <mergeCell ref="Z58:Z60"/>
    <mergeCell ref="Z61:Z63"/>
    <mergeCell ref="Z64:Z66"/>
    <mergeCell ref="Z67:Z69"/>
    <mergeCell ref="Z70:Z72"/>
    <mergeCell ref="Z73:Z75"/>
    <mergeCell ref="Z76:Z78"/>
    <mergeCell ref="Z79:Z81"/>
    <mergeCell ref="Z82:Z84"/>
    <mergeCell ref="Z85:Z87"/>
    <mergeCell ref="Y268:Y270"/>
    <mergeCell ref="Y271:Y273"/>
    <mergeCell ref="Y274:Y276"/>
    <mergeCell ref="Y277:Y279"/>
    <mergeCell ref="Y280:Y282"/>
    <mergeCell ref="Y283:Y285"/>
    <mergeCell ref="Y286:Y288"/>
    <mergeCell ref="Y289:Y291"/>
    <mergeCell ref="Y292:Y294"/>
    <mergeCell ref="Y295:Y297"/>
    <mergeCell ref="Y298:Y300"/>
    <mergeCell ref="Y301:Y303"/>
    <mergeCell ref="Y304:Y306"/>
    <mergeCell ref="Y307:Y309"/>
    <mergeCell ref="Y310:Y312"/>
    <mergeCell ref="Y313:Y315"/>
    <mergeCell ref="Y316:Y318"/>
    <mergeCell ref="Y217:Y219"/>
    <mergeCell ref="Y220:Y222"/>
    <mergeCell ref="Y223:Y225"/>
    <mergeCell ref="Y226:Y228"/>
    <mergeCell ref="Y229:Y231"/>
    <mergeCell ref="Y232:Y234"/>
    <mergeCell ref="Y235:Y237"/>
    <mergeCell ref="Y238:Y240"/>
    <mergeCell ref="Y241:Y243"/>
    <mergeCell ref="Y244:Y246"/>
    <mergeCell ref="Y247:Y249"/>
    <mergeCell ref="Y250:Y252"/>
    <mergeCell ref="Y253:Y255"/>
    <mergeCell ref="Y256:Y258"/>
    <mergeCell ref="Y259:Y261"/>
    <mergeCell ref="Y262:Y264"/>
    <mergeCell ref="Y265:Y267"/>
    <mergeCell ref="Y166:Y168"/>
    <mergeCell ref="Y169:Y171"/>
    <mergeCell ref="Y172:Y174"/>
    <mergeCell ref="Y175:Y177"/>
    <mergeCell ref="Y178:Y180"/>
    <mergeCell ref="Y181:Y183"/>
    <mergeCell ref="Y184:Y186"/>
    <mergeCell ref="Y187:Y189"/>
    <mergeCell ref="Y190:Y192"/>
    <mergeCell ref="Y193:Y195"/>
    <mergeCell ref="Y196:Y198"/>
    <mergeCell ref="Y199:Y201"/>
    <mergeCell ref="Y202:Y204"/>
    <mergeCell ref="Y205:Y207"/>
    <mergeCell ref="Y208:Y210"/>
    <mergeCell ref="Y211:Y213"/>
    <mergeCell ref="Y214:Y216"/>
    <mergeCell ref="Y115:Y117"/>
    <mergeCell ref="Y118:Y120"/>
    <mergeCell ref="Y121:Y123"/>
    <mergeCell ref="Y124:Y126"/>
    <mergeCell ref="Y127:Y129"/>
    <mergeCell ref="Y130:Y132"/>
    <mergeCell ref="Y133:Y135"/>
    <mergeCell ref="Y136:Y138"/>
    <mergeCell ref="Y139:Y141"/>
    <mergeCell ref="Y142:Y144"/>
    <mergeCell ref="Y145:Y147"/>
    <mergeCell ref="Y148:Y150"/>
    <mergeCell ref="Y151:Y153"/>
    <mergeCell ref="Y154:Y156"/>
    <mergeCell ref="Y157:Y159"/>
    <mergeCell ref="Y160:Y162"/>
    <mergeCell ref="Y163:Y165"/>
    <mergeCell ref="Y64:Y66"/>
    <mergeCell ref="Y67:Y69"/>
    <mergeCell ref="Y70:Y72"/>
    <mergeCell ref="Y73:Y75"/>
    <mergeCell ref="Y76:Y78"/>
    <mergeCell ref="Y79:Y81"/>
    <mergeCell ref="Y82:Y84"/>
    <mergeCell ref="Y85:Y87"/>
    <mergeCell ref="Y88:Y90"/>
    <mergeCell ref="Y91:Y93"/>
    <mergeCell ref="Y94:Y96"/>
    <mergeCell ref="Y97:Y99"/>
    <mergeCell ref="Y100:Y102"/>
    <mergeCell ref="Y103:Y105"/>
    <mergeCell ref="Y106:Y108"/>
    <mergeCell ref="Y109:Y111"/>
    <mergeCell ref="Y112:Y114"/>
    <mergeCell ref="Y13:Y15"/>
    <mergeCell ref="Y16:Y18"/>
    <mergeCell ref="Y19:Y21"/>
    <mergeCell ref="Y22:Y24"/>
    <mergeCell ref="Y25:Y27"/>
    <mergeCell ref="Y28:Y30"/>
    <mergeCell ref="Y31:Y33"/>
    <mergeCell ref="Y34:Y36"/>
    <mergeCell ref="Y37:Y39"/>
    <mergeCell ref="Y40:Y42"/>
    <mergeCell ref="Y43:Y45"/>
    <mergeCell ref="Y46:Y48"/>
    <mergeCell ref="Y49:Y51"/>
    <mergeCell ref="Y52:Y54"/>
    <mergeCell ref="Y55:Y57"/>
    <mergeCell ref="Y58:Y60"/>
    <mergeCell ref="Y61:Y63"/>
    <mergeCell ref="S337:S339"/>
    <mergeCell ref="T337:T339"/>
    <mergeCell ref="U337:U339"/>
    <mergeCell ref="V337:V339"/>
    <mergeCell ref="B338:B339"/>
    <mergeCell ref="A334:A336"/>
    <mergeCell ref="C334:C336"/>
    <mergeCell ref="D334:D336"/>
    <mergeCell ref="E334:E336"/>
    <mergeCell ref="F334:F335"/>
    <mergeCell ref="A337:A339"/>
    <mergeCell ref="C337:C339"/>
    <mergeCell ref="D337:D339"/>
    <mergeCell ref="E337:E339"/>
    <mergeCell ref="F337:F338"/>
    <mergeCell ref="G337:G339"/>
    <mergeCell ref="H337:H339"/>
    <mergeCell ref="I337:I339"/>
    <mergeCell ref="J337:J339"/>
    <mergeCell ref="K337:K339"/>
    <mergeCell ref="L337:L339"/>
    <mergeCell ref="M337:M339"/>
    <mergeCell ref="N337:N339"/>
    <mergeCell ref="O337:O339"/>
    <mergeCell ref="P337:P339"/>
    <mergeCell ref="Q337:Q338"/>
    <mergeCell ref="R337:R339"/>
    <mergeCell ref="G334:G336"/>
    <mergeCell ref="H334:H336"/>
    <mergeCell ref="I334:I336"/>
    <mergeCell ref="J334:J336"/>
    <mergeCell ref="K334:K336"/>
    <mergeCell ref="L334:L336"/>
    <mergeCell ref="M334:M336"/>
    <mergeCell ref="N334:N336"/>
    <mergeCell ref="O334:O336"/>
    <mergeCell ref="P334:P336"/>
    <mergeCell ref="Q334:Q335"/>
    <mergeCell ref="R334:R336"/>
    <mergeCell ref="S328:S330"/>
    <mergeCell ref="T328:T330"/>
    <mergeCell ref="U328:U330"/>
    <mergeCell ref="V328:V330"/>
    <mergeCell ref="B329:B330"/>
    <mergeCell ref="S331:S333"/>
    <mergeCell ref="T331:T333"/>
    <mergeCell ref="U331:U333"/>
    <mergeCell ref="V331:V333"/>
    <mergeCell ref="S334:S336"/>
    <mergeCell ref="T334:T336"/>
    <mergeCell ref="U334:U336"/>
    <mergeCell ref="V334:V336"/>
    <mergeCell ref="B335:B336"/>
    <mergeCell ref="A331:A333"/>
    <mergeCell ref="C331:C333"/>
    <mergeCell ref="D331:D333"/>
    <mergeCell ref="E331:E333"/>
    <mergeCell ref="F331:F332"/>
    <mergeCell ref="G331:G333"/>
    <mergeCell ref="H331:H333"/>
    <mergeCell ref="I331:I333"/>
    <mergeCell ref="J331:J333"/>
    <mergeCell ref="K331:K333"/>
    <mergeCell ref="L331:L333"/>
    <mergeCell ref="M331:M333"/>
    <mergeCell ref="N331:N333"/>
    <mergeCell ref="O331:O333"/>
    <mergeCell ref="P331:P333"/>
    <mergeCell ref="Q331:Q332"/>
    <mergeCell ref="R331:R333"/>
    <mergeCell ref="B332:B333"/>
    <mergeCell ref="S325:S327"/>
    <mergeCell ref="T325:T327"/>
    <mergeCell ref="U325:U327"/>
    <mergeCell ref="V325:V327"/>
    <mergeCell ref="B326:B327"/>
    <mergeCell ref="A322:A324"/>
    <mergeCell ref="C322:C324"/>
    <mergeCell ref="D322:D324"/>
    <mergeCell ref="E322:E324"/>
    <mergeCell ref="F322:F323"/>
    <mergeCell ref="A328:A330"/>
    <mergeCell ref="C328:C330"/>
    <mergeCell ref="D328:D330"/>
    <mergeCell ref="E328:E330"/>
    <mergeCell ref="F328:F329"/>
    <mergeCell ref="G328:G330"/>
    <mergeCell ref="H328:H330"/>
    <mergeCell ref="I328:I330"/>
    <mergeCell ref="J328:J330"/>
    <mergeCell ref="K328:K330"/>
    <mergeCell ref="L328:L330"/>
    <mergeCell ref="M328:M330"/>
    <mergeCell ref="N328:N330"/>
    <mergeCell ref="O328:O330"/>
    <mergeCell ref="P328:P330"/>
    <mergeCell ref="Q328:Q329"/>
    <mergeCell ref="R328:R330"/>
    <mergeCell ref="A325:A327"/>
    <mergeCell ref="C325:C327"/>
    <mergeCell ref="D325:D327"/>
    <mergeCell ref="E325:E327"/>
    <mergeCell ref="F325:F326"/>
    <mergeCell ref="G325:G327"/>
    <mergeCell ref="H325:H327"/>
    <mergeCell ref="I325:I327"/>
    <mergeCell ref="J325:J327"/>
    <mergeCell ref="K325:K327"/>
    <mergeCell ref="L325:L327"/>
    <mergeCell ref="M325:M327"/>
    <mergeCell ref="N325:N327"/>
    <mergeCell ref="O325:O327"/>
    <mergeCell ref="P325:P327"/>
    <mergeCell ref="Q325:Q326"/>
    <mergeCell ref="R325:R327"/>
    <mergeCell ref="G322:G324"/>
    <mergeCell ref="H322:H324"/>
    <mergeCell ref="I322:I324"/>
    <mergeCell ref="J322:J324"/>
    <mergeCell ref="K322:K324"/>
    <mergeCell ref="L322:L324"/>
    <mergeCell ref="M322:M324"/>
    <mergeCell ref="N322:N324"/>
    <mergeCell ref="O322:O324"/>
    <mergeCell ref="P322:P324"/>
    <mergeCell ref="Q322:Q323"/>
    <mergeCell ref="R322:R324"/>
    <mergeCell ref="S316:S318"/>
    <mergeCell ref="T316:T318"/>
    <mergeCell ref="U316:U318"/>
    <mergeCell ref="V316:V318"/>
    <mergeCell ref="B317:B318"/>
    <mergeCell ref="S319:S321"/>
    <mergeCell ref="T319:T321"/>
    <mergeCell ref="U319:U321"/>
    <mergeCell ref="V319:V321"/>
    <mergeCell ref="S322:S324"/>
    <mergeCell ref="T322:T324"/>
    <mergeCell ref="U322:U324"/>
    <mergeCell ref="V322:V324"/>
    <mergeCell ref="B323:B324"/>
    <mergeCell ref="A319:A321"/>
    <mergeCell ref="C319:C321"/>
    <mergeCell ref="D319:D321"/>
    <mergeCell ref="E319:E321"/>
    <mergeCell ref="F319:F320"/>
    <mergeCell ref="G319:G321"/>
    <mergeCell ref="H319:H321"/>
    <mergeCell ref="I319:I321"/>
    <mergeCell ref="J319:J321"/>
    <mergeCell ref="K319:K321"/>
    <mergeCell ref="L319:L321"/>
    <mergeCell ref="M319:M321"/>
    <mergeCell ref="N319:N321"/>
    <mergeCell ref="O319:O321"/>
    <mergeCell ref="P319:P321"/>
    <mergeCell ref="Q319:Q320"/>
    <mergeCell ref="R319:R321"/>
    <mergeCell ref="B320:B321"/>
    <mergeCell ref="S313:S315"/>
    <mergeCell ref="T313:T315"/>
    <mergeCell ref="U313:U315"/>
    <mergeCell ref="V313:V315"/>
    <mergeCell ref="B314:B315"/>
    <mergeCell ref="A310:A312"/>
    <mergeCell ref="C310:C312"/>
    <mergeCell ref="D310:D312"/>
    <mergeCell ref="E310:E312"/>
    <mergeCell ref="F310:F311"/>
    <mergeCell ref="A316:A318"/>
    <mergeCell ref="C316:C318"/>
    <mergeCell ref="D316:D318"/>
    <mergeCell ref="E316:E318"/>
    <mergeCell ref="F316:F317"/>
    <mergeCell ref="G316:G318"/>
    <mergeCell ref="H316:H318"/>
    <mergeCell ref="I316:I318"/>
    <mergeCell ref="J316:J318"/>
    <mergeCell ref="K316:K318"/>
    <mergeCell ref="L316:L318"/>
    <mergeCell ref="M316:M318"/>
    <mergeCell ref="N316:N318"/>
    <mergeCell ref="O316:O318"/>
    <mergeCell ref="P316:P318"/>
    <mergeCell ref="Q316:Q317"/>
    <mergeCell ref="R316:R318"/>
    <mergeCell ref="A313:A315"/>
    <mergeCell ref="C313:C315"/>
    <mergeCell ref="D313:D315"/>
    <mergeCell ref="E313:E315"/>
    <mergeCell ref="F313:F314"/>
    <mergeCell ref="G313:G315"/>
    <mergeCell ref="H313:H315"/>
    <mergeCell ref="I313:I315"/>
    <mergeCell ref="J313:J315"/>
    <mergeCell ref="K313:K315"/>
    <mergeCell ref="L313:L315"/>
    <mergeCell ref="M313:M315"/>
    <mergeCell ref="N313:N315"/>
    <mergeCell ref="O313:O315"/>
    <mergeCell ref="P313:P315"/>
    <mergeCell ref="Q313:Q314"/>
    <mergeCell ref="R313:R315"/>
    <mergeCell ref="G310:G312"/>
    <mergeCell ref="H310:H312"/>
    <mergeCell ref="I310:I312"/>
    <mergeCell ref="J310:J312"/>
    <mergeCell ref="K310:K312"/>
    <mergeCell ref="L310:L312"/>
    <mergeCell ref="M310:M312"/>
    <mergeCell ref="N310:N312"/>
    <mergeCell ref="O310:O312"/>
    <mergeCell ref="P310:P312"/>
    <mergeCell ref="Q310:Q311"/>
    <mergeCell ref="R310:R312"/>
    <mergeCell ref="S304:S306"/>
    <mergeCell ref="T304:T306"/>
    <mergeCell ref="U304:U306"/>
    <mergeCell ref="V304:V306"/>
    <mergeCell ref="B305:B306"/>
    <mergeCell ref="S307:S309"/>
    <mergeCell ref="T307:T309"/>
    <mergeCell ref="U307:U309"/>
    <mergeCell ref="V307:V309"/>
    <mergeCell ref="S310:S312"/>
    <mergeCell ref="T310:T312"/>
    <mergeCell ref="U310:U312"/>
    <mergeCell ref="V310:V312"/>
    <mergeCell ref="B311:B312"/>
    <mergeCell ref="A307:A309"/>
    <mergeCell ref="C307:C309"/>
    <mergeCell ref="D307:D309"/>
    <mergeCell ref="E307:E309"/>
    <mergeCell ref="F307:F308"/>
    <mergeCell ref="G307:G309"/>
    <mergeCell ref="H307:H309"/>
    <mergeCell ref="I307:I309"/>
    <mergeCell ref="J307:J309"/>
    <mergeCell ref="K307:K309"/>
    <mergeCell ref="L307:L309"/>
    <mergeCell ref="M307:M309"/>
    <mergeCell ref="N307:N309"/>
    <mergeCell ref="O307:O309"/>
    <mergeCell ref="P307:P309"/>
    <mergeCell ref="Q307:Q308"/>
    <mergeCell ref="R307:R309"/>
    <mergeCell ref="B308:B309"/>
    <mergeCell ref="S301:S303"/>
    <mergeCell ref="T301:T303"/>
    <mergeCell ref="U301:U303"/>
    <mergeCell ref="V301:V303"/>
    <mergeCell ref="B302:B303"/>
    <mergeCell ref="A298:A300"/>
    <mergeCell ref="C298:C300"/>
    <mergeCell ref="D298:D300"/>
    <mergeCell ref="E298:E300"/>
    <mergeCell ref="F298:F299"/>
    <mergeCell ref="A304:A306"/>
    <mergeCell ref="C304:C306"/>
    <mergeCell ref="D304:D306"/>
    <mergeCell ref="E304:E306"/>
    <mergeCell ref="F304:F305"/>
    <mergeCell ref="G304:G306"/>
    <mergeCell ref="H304:H306"/>
    <mergeCell ref="I304:I306"/>
    <mergeCell ref="J304:J306"/>
    <mergeCell ref="K304:K306"/>
    <mergeCell ref="L304:L306"/>
    <mergeCell ref="M304:M306"/>
    <mergeCell ref="N304:N306"/>
    <mergeCell ref="O304:O306"/>
    <mergeCell ref="P304:P306"/>
    <mergeCell ref="Q304:Q305"/>
    <mergeCell ref="R304:R306"/>
    <mergeCell ref="A301:A303"/>
    <mergeCell ref="C301:C303"/>
    <mergeCell ref="D301:D303"/>
    <mergeCell ref="E301:E303"/>
    <mergeCell ref="F301:F302"/>
    <mergeCell ref="G301:G303"/>
    <mergeCell ref="H301:H303"/>
    <mergeCell ref="I301:I303"/>
    <mergeCell ref="J301:J303"/>
    <mergeCell ref="K301:K303"/>
    <mergeCell ref="L301:L303"/>
    <mergeCell ref="M301:M303"/>
    <mergeCell ref="N301:N303"/>
    <mergeCell ref="O301:O303"/>
    <mergeCell ref="P301:P303"/>
    <mergeCell ref="Q301:Q302"/>
    <mergeCell ref="R301:R303"/>
    <mergeCell ref="G298:G300"/>
    <mergeCell ref="H298:H300"/>
    <mergeCell ref="I298:I300"/>
    <mergeCell ref="J298:J300"/>
    <mergeCell ref="K298:K300"/>
    <mergeCell ref="L298:L300"/>
    <mergeCell ref="M298:M300"/>
    <mergeCell ref="N298:N300"/>
    <mergeCell ref="O298:O300"/>
    <mergeCell ref="P298:P300"/>
    <mergeCell ref="Q298:Q299"/>
    <mergeCell ref="R298:R300"/>
    <mergeCell ref="S292:S294"/>
    <mergeCell ref="T292:T294"/>
    <mergeCell ref="U292:U294"/>
    <mergeCell ref="V292:V294"/>
    <mergeCell ref="B293:B294"/>
    <mergeCell ref="S295:S297"/>
    <mergeCell ref="T295:T297"/>
    <mergeCell ref="U295:U297"/>
    <mergeCell ref="V295:V297"/>
    <mergeCell ref="S298:S300"/>
    <mergeCell ref="T298:T300"/>
    <mergeCell ref="U298:U300"/>
    <mergeCell ref="V298:V300"/>
    <mergeCell ref="B299:B300"/>
    <mergeCell ref="A295:A297"/>
    <mergeCell ref="C295:C297"/>
    <mergeCell ref="D295:D297"/>
    <mergeCell ref="E295:E297"/>
    <mergeCell ref="F295:F296"/>
    <mergeCell ref="G295:G297"/>
    <mergeCell ref="H295:H297"/>
    <mergeCell ref="I295:I297"/>
    <mergeCell ref="J295:J297"/>
    <mergeCell ref="K295:K297"/>
    <mergeCell ref="L295:L297"/>
    <mergeCell ref="M295:M297"/>
    <mergeCell ref="N295:N297"/>
    <mergeCell ref="O295:O297"/>
    <mergeCell ref="P295:P297"/>
    <mergeCell ref="Q295:Q296"/>
    <mergeCell ref="R295:R297"/>
    <mergeCell ref="B296:B297"/>
    <mergeCell ref="S289:S291"/>
    <mergeCell ref="T289:T291"/>
    <mergeCell ref="U289:U291"/>
    <mergeCell ref="V289:V291"/>
    <mergeCell ref="B290:B291"/>
    <mergeCell ref="A286:A288"/>
    <mergeCell ref="C286:C288"/>
    <mergeCell ref="D286:D288"/>
    <mergeCell ref="E286:E288"/>
    <mergeCell ref="F286:F287"/>
    <mergeCell ref="A292:A294"/>
    <mergeCell ref="C292:C294"/>
    <mergeCell ref="D292:D294"/>
    <mergeCell ref="E292:E294"/>
    <mergeCell ref="F292:F293"/>
    <mergeCell ref="G292:G294"/>
    <mergeCell ref="H292:H294"/>
    <mergeCell ref="I292:I294"/>
    <mergeCell ref="J292:J294"/>
    <mergeCell ref="K292:K294"/>
    <mergeCell ref="L292:L294"/>
    <mergeCell ref="M292:M294"/>
    <mergeCell ref="N292:N294"/>
    <mergeCell ref="O292:O294"/>
    <mergeCell ref="P292:P294"/>
    <mergeCell ref="Q292:Q293"/>
    <mergeCell ref="R292:R294"/>
    <mergeCell ref="A289:A291"/>
    <mergeCell ref="C289:C291"/>
    <mergeCell ref="D289:D291"/>
    <mergeCell ref="E289:E291"/>
    <mergeCell ref="F289:F290"/>
    <mergeCell ref="G289:G291"/>
    <mergeCell ref="H289:H291"/>
    <mergeCell ref="I289:I291"/>
    <mergeCell ref="J289:J291"/>
    <mergeCell ref="K289:K291"/>
    <mergeCell ref="L289:L291"/>
    <mergeCell ref="M289:M291"/>
    <mergeCell ref="N289:N291"/>
    <mergeCell ref="O289:O291"/>
    <mergeCell ref="P289:P291"/>
    <mergeCell ref="Q289:Q290"/>
    <mergeCell ref="R289:R291"/>
    <mergeCell ref="G286:G288"/>
    <mergeCell ref="H286:H288"/>
    <mergeCell ref="I286:I288"/>
    <mergeCell ref="J286:J288"/>
    <mergeCell ref="K286:K288"/>
    <mergeCell ref="L286:L288"/>
    <mergeCell ref="M286:M288"/>
    <mergeCell ref="N286:N288"/>
    <mergeCell ref="O286:O288"/>
    <mergeCell ref="P286:P288"/>
    <mergeCell ref="Q286:Q287"/>
    <mergeCell ref="R286:R288"/>
    <mergeCell ref="S280:S282"/>
    <mergeCell ref="T280:T282"/>
    <mergeCell ref="U280:U282"/>
    <mergeCell ref="V280:V282"/>
    <mergeCell ref="B281:B282"/>
    <mergeCell ref="S283:S285"/>
    <mergeCell ref="T283:T285"/>
    <mergeCell ref="U283:U285"/>
    <mergeCell ref="V283:V285"/>
    <mergeCell ref="S286:S288"/>
    <mergeCell ref="T286:T288"/>
    <mergeCell ref="U286:U288"/>
    <mergeCell ref="V286:V288"/>
    <mergeCell ref="B287:B288"/>
    <mergeCell ref="A283:A285"/>
    <mergeCell ref="C283:C285"/>
    <mergeCell ref="D283:D285"/>
    <mergeCell ref="E283:E285"/>
    <mergeCell ref="F283:F284"/>
    <mergeCell ref="G283:G285"/>
    <mergeCell ref="H283:H285"/>
    <mergeCell ref="I283:I285"/>
    <mergeCell ref="J283:J285"/>
    <mergeCell ref="K283:K285"/>
    <mergeCell ref="L283:L285"/>
    <mergeCell ref="M283:M285"/>
    <mergeCell ref="N283:N285"/>
    <mergeCell ref="O283:O285"/>
    <mergeCell ref="P283:P285"/>
    <mergeCell ref="Q283:Q284"/>
    <mergeCell ref="R283:R285"/>
    <mergeCell ref="B284:B285"/>
    <mergeCell ref="S277:S279"/>
    <mergeCell ref="T277:T279"/>
    <mergeCell ref="U277:U279"/>
    <mergeCell ref="V277:V279"/>
    <mergeCell ref="B278:B279"/>
    <mergeCell ref="A274:A276"/>
    <mergeCell ref="C274:C276"/>
    <mergeCell ref="D274:D276"/>
    <mergeCell ref="E274:E276"/>
    <mergeCell ref="F274:F275"/>
    <mergeCell ref="A280:A282"/>
    <mergeCell ref="C280:C282"/>
    <mergeCell ref="D280:D282"/>
    <mergeCell ref="E280:E282"/>
    <mergeCell ref="F280:F281"/>
    <mergeCell ref="G280:G282"/>
    <mergeCell ref="H280:H282"/>
    <mergeCell ref="I280:I282"/>
    <mergeCell ref="J280:J282"/>
    <mergeCell ref="K280:K282"/>
    <mergeCell ref="L280:L282"/>
    <mergeCell ref="M280:M282"/>
    <mergeCell ref="N280:N282"/>
    <mergeCell ref="O280:O282"/>
    <mergeCell ref="P280:P282"/>
    <mergeCell ref="Q280:Q281"/>
    <mergeCell ref="R280:R282"/>
    <mergeCell ref="A277:A279"/>
    <mergeCell ref="C277:C279"/>
    <mergeCell ref="D277:D279"/>
    <mergeCell ref="E277:E279"/>
    <mergeCell ref="F277:F278"/>
    <mergeCell ref="G277:G279"/>
    <mergeCell ref="H277:H279"/>
    <mergeCell ref="I277:I279"/>
    <mergeCell ref="J277:J279"/>
    <mergeCell ref="K277:K279"/>
    <mergeCell ref="L277:L279"/>
    <mergeCell ref="M277:M279"/>
    <mergeCell ref="N277:N279"/>
    <mergeCell ref="O277:O279"/>
    <mergeCell ref="P277:P279"/>
    <mergeCell ref="Q277:Q278"/>
    <mergeCell ref="R277:R279"/>
    <mergeCell ref="G274:G276"/>
    <mergeCell ref="H274:H276"/>
    <mergeCell ref="I274:I276"/>
    <mergeCell ref="J274:J276"/>
    <mergeCell ref="K274:K276"/>
    <mergeCell ref="L274:L276"/>
    <mergeCell ref="M274:M276"/>
    <mergeCell ref="N274:N276"/>
    <mergeCell ref="O274:O276"/>
    <mergeCell ref="P274:P276"/>
    <mergeCell ref="Q274:Q275"/>
    <mergeCell ref="R274:R276"/>
    <mergeCell ref="S268:S270"/>
    <mergeCell ref="T268:T270"/>
    <mergeCell ref="U268:U270"/>
    <mergeCell ref="V268:V270"/>
    <mergeCell ref="B269:B270"/>
    <mergeCell ref="S271:S273"/>
    <mergeCell ref="T271:T273"/>
    <mergeCell ref="U271:U273"/>
    <mergeCell ref="V271:V273"/>
    <mergeCell ref="S274:S276"/>
    <mergeCell ref="T274:T276"/>
    <mergeCell ref="U274:U276"/>
    <mergeCell ref="V274:V276"/>
    <mergeCell ref="B275:B276"/>
    <mergeCell ref="A271:A273"/>
    <mergeCell ref="C271:C273"/>
    <mergeCell ref="D271:D273"/>
    <mergeCell ref="E271:E273"/>
    <mergeCell ref="F271:F272"/>
    <mergeCell ref="G271:G273"/>
    <mergeCell ref="H271:H273"/>
    <mergeCell ref="I271:I273"/>
    <mergeCell ref="J271:J273"/>
    <mergeCell ref="K271:K273"/>
    <mergeCell ref="L271:L273"/>
    <mergeCell ref="M271:M273"/>
    <mergeCell ref="N271:N273"/>
    <mergeCell ref="O271:O273"/>
    <mergeCell ref="P271:P273"/>
    <mergeCell ref="Q271:Q272"/>
    <mergeCell ref="R271:R273"/>
    <mergeCell ref="B272:B273"/>
    <mergeCell ref="S265:S267"/>
    <mergeCell ref="T265:T267"/>
    <mergeCell ref="U265:U267"/>
    <mergeCell ref="V265:V267"/>
    <mergeCell ref="B266:B267"/>
    <mergeCell ref="A262:A264"/>
    <mergeCell ref="C262:C264"/>
    <mergeCell ref="D262:D264"/>
    <mergeCell ref="E262:E264"/>
    <mergeCell ref="F262:F263"/>
    <mergeCell ref="A268:A270"/>
    <mergeCell ref="C268:C270"/>
    <mergeCell ref="D268:D270"/>
    <mergeCell ref="E268:E270"/>
    <mergeCell ref="F268:F269"/>
    <mergeCell ref="G268:G270"/>
    <mergeCell ref="H268:H270"/>
    <mergeCell ref="I268:I270"/>
    <mergeCell ref="J268:J270"/>
    <mergeCell ref="K268:K270"/>
    <mergeCell ref="L268:L270"/>
    <mergeCell ref="M268:M270"/>
    <mergeCell ref="N268:N270"/>
    <mergeCell ref="O268:O270"/>
    <mergeCell ref="P268:P270"/>
    <mergeCell ref="Q268:Q269"/>
    <mergeCell ref="R268:R270"/>
    <mergeCell ref="A265:A267"/>
    <mergeCell ref="C265:C267"/>
    <mergeCell ref="D265:D267"/>
    <mergeCell ref="E265:E267"/>
    <mergeCell ref="F265:F266"/>
    <mergeCell ref="G265:G267"/>
    <mergeCell ref="H265:H267"/>
    <mergeCell ref="I265:I267"/>
    <mergeCell ref="J265:J267"/>
    <mergeCell ref="K265:K267"/>
    <mergeCell ref="L265:L267"/>
    <mergeCell ref="M265:M267"/>
    <mergeCell ref="N265:N267"/>
    <mergeCell ref="O265:O267"/>
    <mergeCell ref="P265:P267"/>
    <mergeCell ref="Q265:Q266"/>
    <mergeCell ref="R265:R267"/>
    <mergeCell ref="G262:G264"/>
    <mergeCell ref="H262:H264"/>
    <mergeCell ref="I262:I264"/>
    <mergeCell ref="J262:J264"/>
    <mergeCell ref="K262:K264"/>
    <mergeCell ref="L262:L264"/>
    <mergeCell ref="M262:M264"/>
    <mergeCell ref="N262:N264"/>
    <mergeCell ref="O262:O264"/>
    <mergeCell ref="P262:P264"/>
    <mergeCell ref="Q262:Q263"/>
    <mergeCell ref="R262:R264"/>
    <mergeCell ref="S256:S258"/>
    <mergeCell ref="T256:T258"/>
    <mergeCell ref="U256:U258"/>
    <mergeCell ref="V256:V258"/>
    <mergeCell ref="B257:B258"/>
    <mergeCell ref="S259:S261"/>
    <mergeCell ref="T259:T261"/>
    <mergeCell ref="U259:U261"/>
    <mergeCell ref="V259:V261"/>
    <mergeCell ref="S262:S264"/>
    <mergeCell ref="T262:T264"/>
    <mergeCell ref="U262:U264"/>
    <mergeCell ref="V262:V264"/>
    <mergeCell ref="B263:B264"/>
    <mergeCell ref="A259:A261"/>
    <mergeCell ref="C259:C261"/>
    <mergeCell ref="D259:D261"/>
    <mergeCell ref="E259:E261"/>
    <mergeCell ref="F259:F260"/>
    <mergeCell ref="G259:G261"/>
    <mergeCell ref="H259:H261"/>
    <mergeCell ref="I259:I261"/>
    <mergeCell ref="J259:J261"/>
    <mergeCell ref="K259:K261"/>
    <mergeCell ref="L259:L261"/>
    <mergeCell ref="M259:M261"/>
    <mergeCell ref="N259:N261"/>
    <mergeCell ref="O259:O261"/>
    <mergeCell ref="P259:P261"/>
    <mergeCell ref="Q259:Q260"/>
    <mergeCell ref="R259:R261"/>
    <mergeCell ref="B260:B261"/>
    <mergeCell ref="S253:S255"/>
    <mergeCell ref="T253:T255"/>
    <mergeCell ref="U253:U255"/>
    <mergeCell ref="V253:V255"/>
    <mergeCell ref="B254:B255"/>
    <mergeCell ref="A250:A252"/>
    <mergeCell ref="C250:C252"/>
    <mergeCell ref="D250:D252"/>
    <mergeCell ref="E250:E252"/>
    <mergeCell ref="F250:F251"/>
    <mergeCell ref="A256:A258"/>
    <mergeCell ref="C256:C258"/>
    <mergeCell ref="D256:D258"/>
    <mergeCell ref="E256:E258"/>
    <mergeCell ref="F256:F257"/>
    <mergeCell ref="G256:G258"/>
    <mergeCell ref="H256:H258"/>
    <mergeCell ref="I256:I258"/>
    <mergeCell ref="J256:J258"/>
    <mergeCell ref="K256:K258"/>
    <mergeCell ref="L256:L258"/>
    <mergeCell ref="M256:M258"/>
    <mergeCell ref="N256:N258"/>
    <mergeCell ref="O256:O258"/>
    <mergeCell ref="P256:P258"/>
    <mergeCell ref="Q256:Q257"/>
    <mergeCell ref="R256:R258"/>
    <mergeCell ref="A253:A255"/>
    <mergeCell ref="C253:C255"/>
    <mergeCell ref="D253:D255"/>
    <mergeCell ref="E253:E255"/>
    <mergeCell ref="F253:F254"/>
    <mergeCell ref="G253:G255"/>
    <mergeCell ref="H253:H255"/>
    <mergeCell ref="I253:I255"/>
    <mergeCell ref="J253:J255"/>
    <mergeCell ref="K253:K255"/>
    <mergeCell ref="L253:L255"/>
    <mergeCell ref="M253:M255"/>
    <mergeCell ref="N253:N255"/>
    <mergeCell ref="O253:O255"/>
    <mergeCell ref="P253:P255"/>
    <mergeCell ref="Q253:Q254"/>
    <mergeCell ref="R253:R255"/>
    <mergeCell ref="G250:G252"/>
    <mergeCell ref="H250:H252"/>
    <mergeCell ref="I250:I252"/>
    <mergeCell ref="J250:J252"/>
    <mergeCell ref="K250:K252"/>
    <mergeCell ref="L250:L252"/>
    <mergeCell ref="M250:M252"/>
    <mergeCell ref="N250:N252"/>
    <mergeCell ref="O250:O252"/>
    <mergeCell ref="P250:P252"/>
    <mergeCell ref="Q250:Q251"/>
    <mergeCell ref="R250:R252"/>
    <mergeCell ref="S244:S246"/>
    <mergeCell ref="T244:T246"/>
    <mergeCell ref="U244:U246"/>
    <mergeCell ref="V244:V246"/>
    <mergeCell ref="B245:B246"/>
    <mergeCell ref="S247:S249"/>
    <mergeCell ref="T247:T249"/>
    <mergeCell ref="U247:U249"/>
    <mergeCell ref="V247:V249"/>
    <mergeCell ref="S250:S252"/>
    <mergeCell ref="T250:T252"/>
    <mergeCell ref="U250:U252"/>
    <mergeCell ref="V250:V252"/>
    <mergeCell ref="B251:B252"/>
    <mergeCell ref="A247:A249"/>
    <mergeCell ref="C247:C249"/>
    <mergeCell ref="D247:D249"/>
    <mergeCell ref="E247:E249"/>
    <mergeCell ref="F247:F248"/>
    <mergeCell ref="G247:G249"/>
    <mergeCell ref="H247:H249"/>
    <mergeCell ref="I247:I249"/>
    <mergeCell ref="J247:J249"/>
    <mergeCell ref="K247:K249"/>
    <mergeCell ref="L247:L249"/>
    <mergeCell ref="M247:M249"/>
    <mergeCell ref="N247:N249"/>
    <mergeCell ref="O247:O249"/>
    <mergeCell ref="P247:P249"/>
    <mergeCell ref="Q247:Q248"/>
    <mergeCell ref="R247:R249"/>
    <mergeCell ref="B248:B249"/>
    <mergeCell ref="S241:S243"/>
    <mergeCell ref="T241:T243"/>
    <mergeCell ref="U241:U243"/>
    <mergeCell ref="V241:V243"/>
    <mergeCell ref="B242:B243"/>
    <mergeCell ref="A238:A240"/>
    <mergeCell ref="C238:C240"/>
    <mergeCell ref="D238:D240"/>
    <mergeCell ref="E238:E240"/>
    <mergeCell ref="F238:F239"/>
    <mergeCell ref="A244:A246"/>
    <mergeCell ref="C244:C246"/>
    <mergeCell ref="D244:D246"/>
    <mergeCell ref="E244:E246"/>
    <mergeCell ref="F244:F245"/>
    <mergeCell ref="G244:G246"/>
    <mergeCell ref="H244:H246"/>
    <mergeCell ref="I244:I246"/>
    <mergeCell ref="J244:J246"/>
    <mergeCell ref="K244:K246"/>
    <mergeCell ref="L244:L246"/>
    <mergeCell ref="M244:M246"/>
    <mergeCell ref="N244:N246"/>
    <mergeCell ref="O244:O246"/>
    <mergeCell ref="P244:P246"/>
    <mergeCell ref="Q244:Q245"/>
    <mergeCell ref="R244:R246"/>
    <mergeCell ref="A241:A243"/>
    <mergeCell ref="C241:C243"/>
    <mergeCell ref="D241:D243"/>
    <mergeCell ref="E241:E243"/>
    <mergeCell ref="F241:F242"/>
    <mergeCell ref="G241:G243"/>
    <mergeCell ref="H241:H243"/>
    <mergeCell ref="I241:I243"/>
    <mergeCell ref="J241:J243"/>
    <mergeCell ref="K241:K243"/>
    <mergeCell ref="L241:L243"/>
    <mergeCell ref="M241:M243"/>
    <mergeCell ref="N241:N243"/>
    <mergeCell ref="O241:O243"/>
    <mergeCell ref="P241:P243"/>
    <mergeCell ref="Q241:Q242"/>
    <mergeCell ref="R241:R243"/>
    <mergeCell ref="G238:G240"/>
    <mergeCell ref="H238:H240"/>
    <mergeCell ref="I238:I240"/>
    <mergeCell ref="J238:J240"/>
    <mergeCell ref="K238:K240"/>
    <mergeCell ref="L238:L240"/>
    <mergeCell ref="M238:M240"/>
    <mergeCell ref="N238:N240"/>
    <mergeCell ref="O238:O240"/>
    <mergeCell ref="P238:P240"/>
    <mergeCell ref="Q238:Q239"/>
    <mergeCell ref="R238:R240"/>
    <mergeCell ref="S232:S234"/>
    <mergeCell ref="T232:T234"/>
    <mergeCell ref="U232:U234"/>
    <mergeCell ref="V232:V234"/>
    <mergeCell ref="B233:B234"/>
    <mergeCell ref="S235:S237"/>
    <mergeCell ref="T235:T237"/>
    <mergeCell ref="U235:U237"/>
    <mergeCell ref="V235:V237"/>
    <mergeCell ref="S238:S240"/>
    <mergeCell ref="T238:T240"/>
    <mergeCell ref="U238:U240"/>
    <mergeCell ref="V238:V240"/>
    <mergeCell ref="B239:B240"/>
    <mergeCell ref="A235:A237"/>
    <mergeCell ref="C235:C237"/>
    <mergeCell ref="D235:D237"/>
    <mergeCell ref="E235:E237"/>
    <mergeCell ref="F235:F236"/>
    <mergeCell ref="G235:G237"/>
    <mergeCell ref="H235:H237"/>
    <mergeCell ref="I235:I237"/>
    <mergeCell ref="J235:J237"/>
    <mergeCell ref="K235:K237"/>
    <mergeCell ref="L235:L237"/>
    <mergeCell ref="M235:M237"/>
    <mergeCell ref="N235:N237"/>
    <mergeCell ref="O235:O237"/>
    <mergeCell ref="P235:P237"/>
    <mergeCell ref="Q235:Q236"/>
    <mergeCell ref="R235:R237"/>
    <mergeCell ref="B236:B237"/>
    <mergeCell ref="S229:S231"/>
    <mergeCell ref="T229:T231"/>
    <mergeCell ref="U229:U231"/>
    <mergeCell ref="V229:V231"/>
    <mergeCell ref="B230:B231"/>
    <mergeCell ref="A226:A228"/>
    <mergeCell ref="C226:C228"/>
    <mergeCell ref="D226:D228"/>
    <mergeCell ref="E226:E228"/>
    <mergeCell ref="F226:F227"/>
    <mergeCell ref="A232:A234"/>
    <mergeCell ref="C232:C234"/>
    <mergeCell ref="D232:D234"/>
    <mergeCell ref="E232:E234"/>
    <mergeCell ref="F232:F233"/>
    <mergeCell ref="G232:G234"/>
    <mergeCell ref="H232:H234"/>
    <mergeCell ref="I232:I234"/>
    <mergeCell ref="J232:J234"/>
    <mergeCell ref="K232:K234"/>
    <mergeCell ref="L232:L234"/>
    <mergeCell ref="M232:M234"/>
    <mergeCell ref="N232:N234"/>
    <mergeCell ref="O232:O234"/>
    <mergeCell ref="P232:P234"/>
    <mergeCell ref="Q232:Q233"/>
    <mergeCell ref="R232:R234"/>
    <mergeCell ref="A229:A231"/>
    <mergeCell ref="C229:C231"/>
    <mergeCell ref="D229:D231"/>
    <mergeCell ref="E229:E231"/>
    <mergeCell ref="F229:F230"/>
    <mergeCell ref="G229:G231"/>
    <mergeCell ref="H229:H231"/>
    <mergeCell ref="I229:I231"/>
    <mergeCell ref="J229:J231"/>
    <mergeCell ref="K229:K231"/>
    <mergeCell ref="L229:L231"/>
    <mergeCell ref="M229:M231"/>
    <mergeCell ref="N229:N231"/>
    <mergeCell ref="O229:O231"/>
    <mergeCell ref="P229:P231"/>
    <mergeCell ref="Q229:Q230"/>
    <mergeCell ref="R229:R231"/>
    <mergeCell ref="G226:G228"/>
    <mergeCell ref="H226:H228"/>
    <mergeCell ref="I226:I228"/>
    <mergeCell ref="J226:J228"/>
    <mergeCell ref="K226:K228"/>
    <mergeCell ref="L226:L228"/>
    <mergeCell ref="M226:M228"/>
    <mergeCell ref="N226:N228"/>
    <mergeCell ref="O226:O228"/>
    <mergeCell ref="P226:P228"/>
    <mergeCell ref="Q226:Q227"/>
    <mergeCell ref="R226:R228"/>
    <mergeCell ref="S220:S222"/>
    <mergeCell ref="T220:T222"/>
    <mergeCell ref="U220:U222"/>
    <mergeCell ref="V220:V222"/>
    <mergeCell ref="B221:B222"/>
    <mergeCell ref="S223:S225"/>
    <mergeCell ref="T223:T225"/>
    <mergeCell ref="U223:U225"/>
    <mergeCell ref="V223:V225"/>
    <mergeCell ref="S226:S228"/>
    <mergeCell ref="T226:T228"/>
    <mergeCell ref="U226:U228"/>
    <mergeCell ref="V226:V228"/>
    <mergeCell ref="B227:B228"/>
    <mergeCell ref="A223:A225"/>
    <mergeCell ref="C223:C225"/>
    <mergeCell ref="D223:D225"/>
    <mergeCell ref="E223:E225"/>
    <mergeCell ref="F223:F224"/>
    <mergeCell ref="G223:G225"/>
    <mergeCell ref="H223:H225"/>
    <mergeCell ref="I223:I225"/>
    <mergeCell ref="J223:J225"/>
    <mergeCell ref="K223:K225"/>
    <mergeCell ref="L223:L225"/>
    <mergeCell ref="M223:M225"/>
    <mergeCell ref="N223:N225"/>
    <mergeCell ref="O223:O225"/>
    <mergeCell ref="P223:P225"/>
    <mergeCell ref="Q223:Q224"/>
    <mergeCell ref="R223:R225"/>
    <mergeCell ref="B224:B225"/>
    <mergeCell ref="S217:S219"/>
    <mergeCell ref="T217:T219"/>
    <mergeCell ref="U217:U219"/>
    <mergeCell ref="V217:V219"/>
    <mergeCell ref="B218:B219"/>
    <mergeCell ref="A214:A216"/>
    <mergeCell ref="C214:C216"/>
    <mergeCell ref="D214:D216"/>
    <mergeCell ref="E214:E216"/>
    <mergeCell ref="F214:F215"/>
    <mergeCell ref="A220:A222"/>
    <mergeCell ref="C220:C222"/>
    <mergeCell ref="D220:D222"/>
    <mergeCell ref="E220:E222"/>
    <mergeCell ref="F220:F221"/>
    <mergeCell ref="G220:G222"/>
    <mergeCell ref="H220:H222"/>
    <mergeCell ref="I220:I222"/>
    <mergeCell ref="J220:J222"/>
    <mergeCell ref="K220:K222"/>
    <mergeCell ref="L220:L222"/>
    <mergeCell ref="M220:M222"/>
    <mergeCell ref="N220:N222"/>
    <mergeCell ref="O220:O222"/>
    <mergeCell ref="P220:P222"/>
    <mergeCell ref="Q220:Q221"/>
    <mergeCell ref="R220:R222"/>
    <mergeCell ref="A217:A219"/>
    <mergeCell ref="C217:C219"/>
    <mergeCell ref="D217:D219"/>
    <mergeCell ref="E217:E219"/>
    <mergeCell ref="F217:F218"/>
    <mergeCell ref="G217:G219"/>
    <mergeCell ref="H217:H219"/>
    <mergeCell ref="I217:I219"/>
    <mergeCell ref="J217:J219"/>
    <mergeCell ref="K217:K219"/>
    <mergeCell ref="L217:L219"/>
    <mergeCell ref="M217:M219"/>
    <mergeCell ref="N217:N219"/>
    <mergeCell ref="O217:O219"/>
    <mergeCell ref="P217:P219"/>
    <mergeCell ref="Q217:Q218"/>
    <mergeCell ref="R217:R219"/>
    <mergeCell ref="G214:G216"/>
    <mergeCell ref="H214:H216"/>
    <mergeCell ref="I214:I216"/>
    <mergeCell ref="J214:J216"/>
    <mergeCell ref="K214:K216"/>
    <mergeCell ref="L214:L216"/>
    <mergeCell ref="M214:M216"/>
    <mergeCell ref="N214:N216"/>
    <mergeCell ref="O214:O216"/>
    <mergeCell ref="P214:P216"/>
    <mergeCell ref="Q214:Q215"/>
    <mergeCell ref="R214:R216"/>
    <mergeCell ref="S208:S210"/>
    <mergeCell ref="T208:T210"/>
    <mergeCell ref="U208:U210"/>
    <mergeCell ref="V208:V210"/>
    <mergeCell ref="B209:B210"/>
    <mergeCell ref="S211:S213"/>
    <mergeCell ref="T211:T213"/>
    <mergeCell ref="U211:U213"/>
    <mergeCell ref="V211:V213"/>
    <mergeCell ref="S214:S216"/>
    <mergeCell ref="T214:T216"/>
    <mergeCell ref="U214:U216"/>
    <mergeCell ref="V214:V216"/>
    <mergeCell ref="B215:B216"/>
    <mergeCell ref="A211:A213"/>
    <mergeCell ref="C211:C213"/>
    <mergeCell ref="D211:D213"/>
    <mergeCell ref="E211:E213"/>
    <mergeCell ref="F211:F212"/>
    <mergeCell ref="G211:G213"/>
    <mergeCell ref="H211:H213"/>
    <mergeCell ref="I211:I213"/>
    <mergeCell ref="J211:J213"/>
    <mergeCell ref="K211:K213"/>
    <mergeCell ref="L211:L213"/>
    <mergeCell ref="M211:M213"/>
    <mergeCell ref="N211:N213"/>
    <mergeCell ref="O211:O213"/>
    <mergeCell ref="P211:P213"/>
    <mergeCell ref="Q211:Q212"/>
    <mergeCell ref="R211:R213"/>
    <mergeCell ref="B212:B213"/>
    <mergeCell ref="S205:S207"/>
    <mergeCell ref="T205:T207"/>
    <mergeCell ref="U205:U207"/>
    <mergeCell ref="V205:V207"/>
    <mergeCell ref="B206:B207"/>
    <mergeCell ref="A202:A204"/>
    <mergeCell ref="C202:C204"/>
    <mergeCell ref="D202:D204"/>
    <mergeCell ref="E202:E204"/>
    <mergeCell ref="F202:F203"/>
    <mergeCell ref="A208:A210"/>
    <mergeCell ref="C208:C210"/>
    <mergeCell ref="D208:D210"/>
    <mergeCell ref="E208:E210"/>
    <mergeCell ref="F208:F209"/>
    <mergeCell ref="G208:G210"/>
    <mergeCell ref="H208:H210"/>
    <mergeCell ref="I208:I210"/>
    <mergeCell ref="J208:J210"/>
    <mergeCell ref="K208:K210"/>
    <mergeCell ref="L208:L210"/>
    <mergeCell ref="M208:M210"/>
    <mergeCell ref="N208:N210"/>
    <mergeCell ref="O208:O210"/>
    <mergeCell ref="P208:P210"/>
    <mergeCell ref="Q208:Q209"/>
    <mergeCell ref="R208:R210"/>
    <mergeCell ref="A205:A207"/>
    <mergeCell ref="C205:C207"/>
    <mergeCell ref="D205:D207"/>
    <mergeCell ref="E205:E207"/>
    <mergeCell ref="F205:F206"/>
    <mergeCell ref="G205:G207"/>
    <mergeCell ref="H205:H207"/>
    <mergeCell ref="I205:I207"/>
    <mergeCell ref="J205:J207"/>
    <mergeCell ref="K205:K207"/>
    <mergeCell ref="L205:L207"/>
    <mergeCell ref="M205:M207"/>
    <mergeCell ref="N205:N207"/>
    <mergeCell ref="O205:O207"/>
    <mergeCell ref="P205:P207"/>
    <mergeCell ref="Q205:Q206"/>
    <mergeCell ref="R205:R207"/>
    <mergeCell ref="G202:G204"/>
    <mergeCell ref="H202:H204"/>
    <mergeCell ref="I202:I204"/>
    <mergeCell ref="J202:J204"/>
    <mergeCell ref="K202:K204"/>
    <mergeCell ref="L202:L204"/>
    <mergeCell ref="M202:M204"/>
    <mergeCell ref="N202:N204"/>
    <mergeCell ref="O202:O204"/>
    <mergeCell ref="P202:P204"/>
    <mergeCell ref="Q202:Q203"/>
    <mergeCell ref="R202:R204"/>
    <mergeCell ref="S196:S198"/>
    <mergeCell ref="T196:T198"/>
    <mergeCell ref="U196:U198"/>
    <mergeCell ref="V196:V198"/>
    <mergeCell ref="B197:B198"/>
    <mergeCell ref="S199:S201"/>
    <mergeCell ref="T199:T201"/>
    <mergeCell ref="U199:U201"/>
    <mergeCell ref="V199:V201"/>
    <mergeCell ref="S202:S204"/>
    <mergeCell ref="T202:T204"/>
    <mergeCell ref="U202:U204"/>
    <mergeCell ref="V202:V204"/>
    <mergeCell ref="B203:B204"/>
    <mergeCell ref="A199:A201"/>
    <mergeCell ref="C199:C201"/>
    <mergeCell ref="D199:D201"/>
    <mergeCell ref="E199:E201"/>
    <mergeCell ref="F199:F200"/>
    <mergeCell ref="G199:G201"/>
    <mergeCell ref="H199:H201"/>
    <mergeCell ref="I199:I201"/>
    <mergeCell ref="J199:J201"/>
    <mergeCell ref="K199:K201"/>
    <mergeCell ref="L199:L201"/>
    <mergeCell ref="M199:M201"/>
    <mergeCell ref="N199:N201"/>
    <mergeCell ref="O199:O201"/>
    <mergeCell ref="P199:P201"/>
    <mergeCell ref="Q199:Q200"/>
    <mergeCell ref="R199:R201"/>
    <mergeCell ref="B200:B201"/>
    <mergeCell ref="S193:S195"/>
    <mergeCell ref="T193:T195"/>
    <mergeCell ref="U193:U195"/>
    <mergeCell ref="V193:V195"/>
    <mergeCell ref="B194:B195"/>
    <mergeCell ref="A190:A192"/>
    <mergeCell ref="C190:C192"/>
    <mergeCell ref="D190:D192"/>
    <mergeCell ref="E190:E192"/>
    <mergeCell ref="F190:F191"/>
    <mergeCell ref="A196:A198"/>
    <mergeCell ref="C196:C198"/>
    <mergeCell ref="D196:D198"/>
    <mergeCell ref="E196:E198"/>
    <mergeCell ref="F196:F197"/>
    <mergeCell ref="G196:G198"/>
    <mergeCell ref="H196:H198"/>
    <mergeCell ref="I196:I198"/>
    <mergeCell ref="J196:J198"/>
    <mergeCell ref="K196:K198"/>
    <mergeCell ref="L196:L198"/>
    <mergeCell ref="M196:M198"/>
    <mergeCell ref="N196:N198"/>
    <mergeCell ref="O196:O198"/>
    <mergeCell ref="P196:P198"/>
    <mergeCell ref="Q196:Q197"/>
    <mergeCell ref="R196:R198"/>
    <mergeCell ref="A193:A195"/>
    <mergeCell ref="C193:C195"/>
    <mergeCell ref="D193:D195"/>
    <mergeCell ref="E193:E195"/>
    <mergeCell ref="F193:F194"/>
    <mergeCell ref="G193:G195"/>
    <mergeCell ref="H193:H195"/>
    <mergeCell ref="I193:I195"/>
    <mergeCell ref="J193:J195"/>
    <mergeCell ref="K193:K195"/>
    <mergeCell ref="L193:L195"/>
    <mergeCell ref="M193:M195"/>
    <mergeCell ref="N193:N195"/>
    <mergeCell ref="O193:O195"/>
    <mergeCell ref="P193:P195"/>
    <mergeCell ref="Q193:Q194"/>
    <mergeCell ref="R193:R195"/>
    <mergeCell ref="G190:G192"/>
    <mergeCell ref="H190:H192"/>
    <mergeCell ref="I190:I192"/>
    <mergeCell ref="J190:J192"/>
    <mergeCell ref="K190:K192"/>
    <mergeCell ref="L190:L192"/>
    <mergeCell ref="M190:M192"/>
    <mergeCell ref="N190:N192"/>
    <mergeCell ref="O190:O192"/>
    <mergeCell ref="P190:P192"/>
    <mergeCell ref="Q190:Q191"/>
    <mergeCell ref="R190:R192"/>
    <mergeCell ref="S184:S186"/>
    <mergeCell ref="T184:T186"/>
    <mergeCell ref="U184:U186"/>
    <mergeCell ref="V184:V186"/>
    <mergeCell ref="B185:B186"/>
    <mergeCell ref="S187:S189"/>
    <mergeCell ref="T187:T189"/>
    <mergeCell ref="U187:U189"/>
    <mergeCell ref="V187:V189"/>
    <mergeCell ref="S190:S192"/>
    <mergeCell ref="T190:T192"/>
    <mergeCell ref="U190:U192"/>
    <mergeCell ref="V190:V192"/>
    <mergeCell ref="B191:B192"/>
    <mergeCell ref="A187:A189"/>
    <mergeCell ref="C187:C189"/>
    <mergeCell ref="D187:D189"/>
    <mergeCell ref="E187:E189"/>
    <mergeCell ref="F187:F188"/>
    <mergeCell ref="G187:G189"/>
    <mergeCell ref="H187:H189"/>
    <mergeCell ref="I187:I189"/>
    <mergeCell ref="J187:J189"/>
    <mergeCell ref="K187:K189"/>
    <mergeCell ref="L187:L189"/>
    <mergeCell ref="M187:M189"/>
    <mergeCell ref="N187:N189"/>
    <mergeCell ref="O187:O189"/>
    <mergeCell ref="P187:P189"/>
    <mergeCell ref="Q187:Q188"/>
    <mergeCell ref="R187:R189"/>
    <mergeCell ref="B188:B189"/>
    <mergeCell ref="S181:S183"/>
    <mergeCell ref="T181:T183"/>
    <mergeCell ref="U181:U183"/>
    <mergeCell ref="V181:V183"/>
    <mergeCell ref="B182:B183"/>
    <mergeCell ref="A178:A180"/>
    <mergeCell ref="C178:C180"/>
    <mergeCell ref="D178:D180"/>
    <mergeCell ref="E178:E180"/>
    <mergeCell ref="F178:F179"/>
    <mergeCell ref="A184:A186"/>
    <mergeCell ref="C184:C186"/>
    <mergeCell ref="D184:D186"/>
    <mergeCell ref="E184:E186"/>
    <mergeCell ref="F184:F185"/>
    <mergeCell ref="G184:G186"/>
    <mergeCell ref="H184:H186"/>
    <mergeCell ref="I184:I186"/>
    <mergeCell ref="J184:J186"/>
    <mergeCell ref="K184:K186"/>
    <mergeCell ref="L184:L186"/>
    <mergeCell ref="M184:M186"/>
    <mergeCell ref="N184:N186"/>
    <mergeCell ref="O184:O186"/>
    <mergeCell ref="P184:P186"/>
    <mergeCell ref="Q184:Q185"/>
    <mergeCell ref="R184:R186"/>
    <mergeCell ref="A181:A183"/>
    <mergeCell ref="C181:C183"/>
    <mergeCell ref="D181:D183"/>
    <mergeCell ref="E181:E183"/>
    <mergeCell ref="F181:F182"/>
    <mergeCell ref="G181:G183"/>
    <mergeCell ref="H181:H183"/>
    <mergeCell ref="I181:I183"/>
    <mergeCell ref="J181:J183"/>
    <mergeCell ref="K181:K183"/>
    <mergeCell ref="L181:L183"/>
    <mergeCell ref="M181:M183"/>
    <mergeCell ref="N181:N183"/>
    <mergeCell ref="O181:O183"/>
    <mergeCell ref="P181:P183"/>
    <mergeCell ref="Q181:Q182"/>
    <mergeCell ref="R181:R183"/>
    <mergeCell ref="G178:G180"/>
    <mergeCell ref="H178:H180"/>
    <mergeCell ref="I178:I180"/>
    <mergeCell ref="J178:J180"/>
    <mergeCell ref="K178:K180"/>
    <mergeCell ref="L178:L180"/>
    <mergeCell ref="M178:M180"/>
    <mergeCell ref="N178:N180"/>
    <mergeCell ref="O178:O180"/>
    <mergeCell ref="P178:P180"/>
    <mergeCell ref="Q178:Q179"/>
    <mergeCell ref="R178:R180"/>
    <mergeCell ref="S172:S174"/>
    <mergeCell ref="T172:T174"/>
    <mergeCell ref="U172:U174"/>
    <mergeCell ref="V172:V174"/>
    <mergeCell ref="B173:B174"/>
    <mergeCell ref="S175:S177"/>
    <mergeCell ref="T175:T177"/>
    <mergeCell ref="U175:U177"/>
    <mergeCell ref="V175:V177"/>
    <mergeCell ref="S178:S180"/>
    <mergeCell ref="T178:T180"/>
    <mergeCell ref="U178:U180"/>
    <mergeCell ref="V178:V180"/>
    <mergeCell ref="B179:B180"/>
    <mergeCell ref="A175:A177"/>
    <mergeCell ref="C175:C177"/>
    <mergeCell ref="D175:D177"/>
    <mergeCell ref="E175:E177"/>
    <mergeCell ref="F175:F176"/>
    <mergeCell ref="G175:G177"/>
    <mergeCell ref="H175:H177"/>
    <mergeCell ref="I175:I177"/>
    <mergeCell ref="J175:J177"/>
    <mergeCell ref="K175:K177"/>
    <mergeCell ref="L175:L177"/>
    <mergeCell ref="M175:M177"/>
    <mergeCell ref="N175:N177"/>
    <mergeCell ref="O175:O177"/>
    <mergeCell ref="P175:P177"/>
    <mergeCell ref="Q175:Q176"/>
    <mergeCell ref="R175:R177"/>
    <mergeCell ref="B176:B177"/>
    <mergeCell ref="S169:S171"/>
    <mergeCell ref="T169:T171"/>
    <mergeCell ref="U169:U171"/>
    <mergeCell ref="V169:V171"/>
    <mergeCell ref="B170:B171"/>
    <mergeCell ref="A166:A168"/>
    <mergeCell ref="C166:C168"/>
    <mergeCell ref="D166:D168"/>
    <mergeCell ref="E166:E168"/>
    <mergeCell ref="F166:F167"/>
    <mergeCell ref="A172:A174"/>
    <mergeCell ref="C172:C174"/>
    <mergeCell ref="D172:D174"/>
    <mergeCell ref="E172:E174"/>
    <mergeCell ref="F172:F173"/>
    <mergeCell ref="G172:G174"/>
    <mergeCell ref="H172:H174"/>
    <mergeCell ref="I172:I174"/>
    <mergeCell ref="J172:J174"/>
    <mergeCell ref="K172:K174"/>
    <mergeCell ref="L172:L174"/>
    <mergeCell ref="M172:M174"/>
    <mergeCell ref="N172:N174"/>
    <mergeCell ref="O172:O174"/>
    <mergeCell ref="P172:P174"/>
    <mergeCell ref="Q172:Q173"/>
    <mergeCell ref="R172:R174"/>
    <mergeCell ref="A169:A171"/>
    <mergeCell ref="C169:C171"/>
    <mergeCell ref="D169:D171"/>
    <mergeCell ref="E169:E171"/>
    <mergeCell ref="F169:F170"/>
    <mergeCell ref="G169:G171"/>
    <mergeCell ref="H169:H171"/>
    <mergeCell ref="I169:I171"/>
    <mergeCell ref="J169:J171"/>
    <mergeCell ref="K169:K171"/>
    <mergeCell ref="L169:L171"/>
    <mergeCell ref="M169:M171"/>
    <mergeCell ref="N169:N171"/>
    <mergeCell ref="O169:O171"/>
    <mergeCell ref="P169:P171"/>
    <mergeCell ref="Q169:Q170"/>
    <mergeCell ref="R169:R171"/>
    <mergeCell ref="G166:G168"/>
    <mergeCell ref="H166:H168"/>
    <mergeCell ref="I166:I168"/>
    <mergeCell ref="J166:J168"/>
    <mergeCell ref="K166:K168"/>
    <mergeCell ref="L166:L168"/>
    <mergeCell ref="M166:M168"/>
    <mergeCell ref="N166:N168"/>
    <mergeCell ref="O166:O168"/>
    <mergeCell ref="P166:P168"/>
    <mergeCell ref="Q166:Q167"/>
    <mergeCell ref="R166:R168"/>
    <mergeCell ref="S160:S162"/>
    <mergeCell ref="T160:T162"/>
    <mergeCell ref="U160:U162"/>
    <mergeCell ref="V160:V162"/>
    <mergeCell ref="B161:B162"/>
    <mergeCell ref="S163:S165"/>
    <mergeCell ref="T163:T165"/>
    <mergeCell ref="U163:U165"/>
    <mergeCell ref="V163:V165"/>
    <mergeCell ref="S166:S168"/>
    <mergeCell ref="T166:T168"/>
    <mergeCell ref="U166:U168"/>
    <mergeCell ref="V166:V168"/>
    <mergeCell ref="B167:B168"/>
    <mergeCell ref="A163:A165"/>
    <mergeCell ref="C163:C165"/>
    <mergeCell ref="D163:D165"/>
    <mergeCell ref="E163:E165"/>
    <mergeCell ref="F163:F164"/>
    <mergeCell ref="G163:G165"/>
    <mergeCell ref="H163:H165"/>
    <mergeCell ref="I163:I165"/>
    <mergeCell ref="J163:J165"/>
    <mergeCell ref="K163:K165"/>
    <mergeCell ref="L163:L165"/>
    <mergeCell ref="M163:M165"/>
    <mergeCell ref="N163:N165"/>
    <mergeCell ref="O163:O165"/>
    <mergeCell ref="P163:P165"/>
    <mergeCell ref="Q163:Q164"/>
    <mergeCell ref="R163:R165"/>
    <mergeCell ref="B164:B165"/>
    <mergeCell ref="X112:X114"/>
    <mergeCell ref="X115:X117"/>
    <mergeCell ref="X118:X120"/>
    <mergeCell ref="X121:X123"/>
    <mergeCell ref="X124:X126"/>
    <mergeCell ref="X127:X129"/>
    <mergeCell ref="X85:X87"/>
    <mergeCell ref="X88:X90"/>
    <mergeCell ref="X91:X93"/>
    <mergeCell ref="X94:X96"/>
    <mergeCell ref="X97:X99"/>
    <mergeCell ref="X100:X102"/>
    <mergeCell ref="X103:X105"/>
    <mergeCell ref="X106:X108"/>
    <mergeCell ref="X109:X111"/>
    <mergeCell ref="A160:A162"/>
    <mergeCell ref="C160:C162"/>
    <mergeCell ref="D160:D162"/>
    <mergeCell ref="E160:E162"/>
    <mergeCell ref="F160:F161"/>
    <mergeCell ref="G160:G162"/>
    <mergeCell ref="H160:H162"/>
    <mergeCell ref="I160:I162"/>
    <mergeCell ref="J160:J162"/>
    <mergeCell ref="K160:K162"/>
    <mergeCell ref="L160:L162"/>
    <mergeCell ref="M160:M162"/>
    <mergeCell ref="N160:N162"/>
    <mergeCell ref="O160:O162"/>
    <mergeCell ref="P160:P162"/>
    <mergeCell ref="Q160:Q161"/>
    <mergeCell ref="R160:R162"/>
    <mergeCell ref="F73:F74"/>
    <mergeCell ref="F76:F77"/>
    <mergeCell ref="F79:F80"/>
    <mergeCell ref="F100:F101"/>
    <mergeCell ref="F103:F104"/>
    <mergeCell ref="F106:F107"/>
    <mergeCell ref="F109:F110"/>
    <mergeCell ref="F85:F86"/>
    <mergeCell ref="F88:F89"/>
    <mergeCell ref="P103:P105"/>
    <mergeCell ref="P106:P108"/>
    <mergeCell ref="Q85:Q86"/>
    <mergeCell ref="Q88:Q89"/>
    <mergeCell ref="Z10:Z12"/>
    <mergeCell ref="AA10:AA12"/>
    <mergeCell ref="X10:X12"/>
    <mergeCell ref="X13:X15"/>
    <mergeCell ref="X16:X18"/>
    <mergeCell ref="X19:X21"/>
    <mergeCell ref="X22:X24"/>
    <mergeCell ref="X25:X27"/>
    <mergeCell ref="X28:X30"/>
    <mergeCell ref="X31:X33"/>
    <mergeCell ref="X34:X36"/>
    <mergeCell ref="X37:X39"/>
    <mergeCell ref="X40:X42"/>
    <mergeCell ref="X43:X45"/>
    <mergeCell ref="X46:X48"/>
    <mergeCell ref="X49:X51"/>
    <mergeCell ref="X52:X54"/>
    <mergeCell ref="X55:X57"/>
    <mergeCell ref="X58:X60"/>
    <mergeCell ref="Q109:Q110"/>
    <mergeCell ref="Q112:Q113"/>
    <mergeCell ref="Q115:Q116"/>
    <mergeCell ref="Q118:Q119"/>
    <mergeCell ref="Q121:Q122"/>
    <mergeCell ref="Q124:Q125"/>
    <mergeCell ref="Q127:Q128"/>
    <mergeCell ref="O115:O117"/>
    <mergeCell ref="O109:O111"/>
    <mergeCell ref="O112:O114"/>
    <mergeCell ref="O127:O129"/>
    <mergeCell ref="U124:U126"/>
    <mergeCell ref="V124:V126"/>
    <mergeCell ref="P127:P129"/>
    <mergeCell ref="R127:R129"/>
    <mergeCell ref="S127:S129"/>
    <mergeCell ref="T127:T129"/>
    <mergeCell ref="U127:U129"/>
    <mergeCell ref="V127:V129"/>
    <mergeCell ref="R124:R126"/>
    <mergeCell ref="S124:S126"/>
    <mergeCell ref="T124:T126"/>
    <mergeCell ref="P109:P111"/>
    <mergeCell ref="R109:R111"/>
    <mergeCell ref="S109:S111"/>
    <mergeCell ref="T109:T111"/>
    <mergeCell ref="P124:P126"/>
    <mergeCell ref="G112:G114"/>
    <mergeCell ref="H112:H114"/>
    <mergeCell ref="I112:I114"/>
    <mergeCell ref="J112:J114"/>
    <mergeCell ref="K112:K114"/>
    <mergeCell ref="L112:L114"/>
    <mergeCell ref="G115:G117"/>
    <mergeCell ref="U121:U123"/>
    <mergeCell ref="V121:V123"/>
    <mergeCell ref="R112:R114"/>
    <mergeCell ref="S112:S114"/>
    <mergeCell ref="T112:T114"/>
    <mergeCell ref="U112:U114"/>
    <mergeCell ref="V112:V114"/>
    <mergeCell ref="P115:P117"/>
    <mergeCell ref="R115:R117"/>
    <mergeCell ref="S115:S117"/>
    <mergeCell ref="T115:T117"/>
    <mergeCell ref="U115:U117"/>
    <mergeCell ref="V115:V117"/>
    <mergeCell ref="P112:P114"/>
    <mergeCell ref="P118:P120"/>
    <mergeCell ref="M121:M123"/>
    <mergeCell ref="R118:R120"/>
    <mergeCell ref="S118:S120"/>
    <mergeCell ref="T118:T120"/>
    <mergeCell ref="U118:U120"/>
    <mergeCell ref="V118:V120"/>
    <mergeCell ref="P121:P123"/>
    <mergeCell ref="R121:R123"/>
    <mergeCell ref="S121:S123"/>
    <mergeCell ref="T121:T123"/>
    <mergeCell ref="G121:G123"/>
    <mergeCell ref="H121:H123"/>
    <mergeCell ref="I121:I123"/>
    <mergeCell ref="J121:J123"/>
    <mergeCell ref="K121:K123"/>
    <mergeCell ref="L121:L123"/>
    <mergeCell ref="G124:G126"/>
    <mergeCell ref="H124:H126"/>
    <mergeCell ref="I124:I126"/>
    <mergeCell ref="J124:J126"/>
    <mergeCell ref="K124:K126"/>
    <mergeCell ref="L124:L126"/>
    <mergeCell ref="O118:O120"/>
    <mergeCell ref="O121:O123"/>
    <mergeCell ref="O124:O126"/>
    <mergeCell ref="O103:O105"/>
    <mergeCell ref="O106:O108"/>
    <mergeCell ref="H115:H117"/>
    <mergeCell ref="I115:I117"/>
    <mergeCell ref="J115:J117"/>
    <mergeCell ref="K115:K117"/>
    <mergeCell ref="L115:L117"/>
    <mergeCell ref="G118:G120"/>
    <mergeCell ref="H118:H120"/>
    <mergeCell ref="I118:I120"/>
    <mergeCell ref="J118:J120"/>
    <mergeCell ref="K118:K120"/>
    <mergeCell ref="L118:L120"/>
    <mergeCell ref="M112:M114"/>
    <mergeCell ref="M115:M117"/>
    <mergeCell ref="M118:M120"/>
    <mergeCell ref="M124:M126"/>
    <mergeCell ref="A112:A114"/>
    <mergeCell ref="A115:A117"/>
    <mergeCell ref="A118:A120"/>
    <mergeCell ref="A121:A123"/>
    <mergeCell ref="A124:A126"/>
    <mergeCell ref="A127:A129"/>
    <mergeCell ref="I127:I129"/>
    <mergeCell ref="J127:J129"/>
    <mergeCell ref="K127:K129"/>
    <mergeCell ref="L127:L129"/>
    <mergeCell ref="F112:F113"/>
    <mergeCell ref="F115:F116"/>
    <mergeCell ref="F118:F119"/>
    <mergeCell ref="F121:F122"/>
    <mergeCell ref="F124:F125"/>
    <mergeCell ref="D106:D108"/>
    <mergeCell ref="E106:E108"/>
    <mergeCell ref="B107:B108"/>
    <mergeCell ref="C109:C111"/>
    <mergeCell ref="D109:D111"/>
    <mergeCell ref="E109:E111"/>
    <mergeCell ref="B110:B111"/>
    <mergeCell ref="C112:C114"/>
    <mergeCell ref="D112:D114"/>
    <mergeCell ref="E112:E114"/>
    <mergeCell ref="C121:C123"/>
    <mergeCell ref="D121:D123"/>
    <mergeCell ref="E121:E123"/>
    <mergeCell ref="B113:B114"/>
    <mergeCell ref="C115:C117"/>
    <mergeCell ref="D115:D117"/>
    <mergeCell ref="E115:E117"/>
    <mergeCell ref="B116:B117"/>
    <mergeCell ref="C118:C120"/>
    <mergeCell ref="D118:D120"/>
    <mergeCell ref="E118:E120"/>
    <mergeCell ref="U109:U111"/>
    <mergeCell ref="V109:V111"/>
    <mergeCell ref="A103:A105"/>
    <mergeCell ref="A106:A108"/>
    <mergeCell ref="A109:A111"/>
    <mergeCell ref="G103:G105"/>
    <mergeCell ref="H103:H105"/>
    <mergeCell ref="I103:I105"/>
    <mergeCell ref="J103:J105"/>
    <mergeCell ref="K103:K105"/>
    <mergeCell ref="L103:L105"/>
    <mergeCell ref="G106:G108"/>
    <mergeCell ref="H106:H108"/>
    <mergeCell ref="I106:I108"/>
    <mergeCell ref="J106:J108"/>
    <mergeCell ref="K106:K108"/>
    <mergeCell ref="L106:L108"/>
    <mergeCell ref="R103:R105"/>
    <mergeCell ref="S103:S105"/>
    <mergeCell ref="T103:T105"/>
    <mergeCell ref="U103:U105"/>
    <mergeCell ref="G109:G111"/>
    <mergeCell ref="H109:H111"/>
    <mergeCell ref="I109:I111"/>
    <mergeCell ref="J109:J111"/>
    <mergeCell ref="K109:K111"/>
    <mergeCell ref="L109:L111"/>
    <mergeCell ref="C103:C105"/>
    <mergeCell ref="B104:B105"/>
    <mergeCell ref="C106:C108"/>
    <mergeCell ref="U91:U93"/>
    <mergeCell ref="V91:V93"/>
    <mergeCell ref="R94:R96"/>
    <mergeCell ref="S94:S96"/>
    <mergeCell ref="T94:T96"/>
    <mergeCell ref="U94:U96"/>
    <mergeCell ref="V94:V96"/>
    <mergeCell ref="V103:V105"/>
    <mergeCell ref="R106:R108"/>
    <mergeCell ref="S106:S108"/>
    <mergeCell ref="T106:T108"/>
    <mergeCell ref="U106:U108"/>
    <mergeCell ref="V106:V108"/>
    <mergeCell ref="R97:R99"/>
    <mergeCell ref="S97:S99"/>
    <mergeCell ref="T97:T99"/>
    <mergeCell ref="U97:U99"/>
    <mergeCell ref="V97:V99"/>
    <mergeCell ref="R100:R102"/>
    <mergeCell ref="S100:S102"/>
    <mergeCell ref="T100:T102"/>
    <mergeCell ref="U100:U102"/>
    <mergeCell ref="V100:V102"/>
    <mergeCell ref="P97:P99"/>
    <mergeCell ref="P100:P102"/>
    <mergeCell ref="L91:L93"/>
    <mergeCell ref="L94:L96"/>
    <mergeCell ref="L97:L99"/>
    <mergeCell ref="Q103:Q104"/>
    <mergeCell ref="Q106:Q107"/>
    <mergeCell ref="T79:T81"/>
    <mergeCell ref="U79:U81"/>
    <mergeCell ref="V79:V81"/>
    <mergeCell ref="R82:R84"/>
    <mergeCell ref="S82:S84"/>
    <mergeCell ref="T82:T84"/>
    <mergeCell ref="U82:U84"/>
    <mergeCell ref="V82:V84"/>
    <mergeCell ref="Q79:Q80"/>
    <mergeCell ref="Q82:Q83"/>
    <mergeCell ref="R85:R87"/>
    <mergeCell ref="S85:S87"/>
    <mergeCell ref="T85:T87"/>
    <mergeCell ref="U85:U87"/>
    <mergeCell ref="V85:V87"/>
    <mergeCell ref="D103:D105"/>
    <mergeCell ref="E103:E105"/>
    <mergeCell ref="Q97:Q98"/>
    <mergeCell ref="Q100:Q101"/>
    <mergeCell ref="Q91:Q92"/>
    <mergeCell ref="Q94:Q95"/>
    <mergeCell ref="P91:P93"/>
    <mergeCell ref="R91:R93"/>
    <mergeCell ref="S91:S93"/>
    <mergeCell ref="T91:T93"/>
    <mergeCell ref="P94:P96"/>
    <mergeCell ref="R88:R90"/>
    <mergeCell ref="S88:S90"/>
    <mergeCell ref="T88:T90"/>
    <mergeCell ref="U88:U90"/>
    <mergeCell ref="V88:V90"/>
    <mergeCell ref="R79:R81"/>
    <mergeCell ref="V64:V66"/>
    <mergeCell ref="Q73:Q74"/>
    <mergeCell ref="Q76:Q77"/>
    <mergeCell ref="R67:R69"/>
    <mergeCell ref="S67:S69"/>
    <mergeCell ref="T67:T69"/>
    <mergeCell ref="U67:U69"/>
    <mergeCell ref="V67:V69"/>
    <mergeCell ref="R70:R72"/>
    <mergeCell ref="S70:S72"/>
    <mergeCell ref="T70:T72"/>
    <mergeCell ref="U70:U72"/>
    <mergeCell ref="V70:V72"/>
    <mergeCell ref="Q67:Q68"/>
    <mergeCell ref="Q70:Q71"/>
    <mergeCell ref="R73:R75"/>
    <mergeCell ref="S73:S75"/>
    <mergeCell ref="T73:T75"/>
    <mergeCell ref="U73:U75"/>
    <mergeCell ref="V73:V75"/>
    <mergeCell ref="R76:R78"/>
    <mergeCell ref="S76:S78"/>
    <mergeCell ref="T76:T78"/>
    <mergeCell ref="U76:U78"/>
    <mergeCell ref="V76:V78"/>
    <mergeCell ref="U64:U66"/>
    <mergeCell ref="S79:S81"/>
    <mergeCell ref="S49:S51"/>
    <mergeCell ref="T49:T51"/>
    <mergeCell ref="U49:U51"/>
    <mergeCell ref="V49:V51"/>
    <mergeCell ref="R52:R54"/>
    <mergeCell ref="S52:S54"/>
    <mergeCell ref="T52:T54"/>
    <mergeCell ref="U52:U54"/>
    <mergeCell ref="V52:V54"/>
    <mergeCell ref="Q61:Q62"/>
    <mergeCell ref="Q64:Q65"/>
    <mergeCell ref="R55:R57"/>
    <mergeCell ref="S55:S57"/>
    <mergeCell ref="T55:T57"/>
    <mergeCell ref="U55:U57"/>
    <mergeCell ref="V55:V57"/>
    <mergeCell ref="R58:R60"/>
    <mergeCell ref="S58:S60"/>
    <mergeCell ref="T58:T60"/>
    <mergeCell ref="U58:U60"/>
    <mergeCell ref="V58:V60"/>
    <mergeCell ref="Q55:Q56"/>
    <mergeCell ref="Q58:Q59"/>
    <mergeCell ref="R61:R63"/>
    <mergeCell ref="S61:S63"/>
    <mergeCell ref="T61:T63"/>
    <mergeCell ref="U61:U63"/>
    <mergeCell ref="V61:V63"/>
    <mergeCell ref="R64:R66"/>
    <mergeCell ref="S64:S66"/>
    <mergeCell ref="T64:T66"/>
    <mergeCell ref="P37:P39"/>
    <mergeCell ref="P40:P42"/>
    <mergeCell ref="P43:P45"/>
    <mergeCell ref="P46:P48"/>
    <mergeCell ref="P49:P51"/>
    <mergeCell ref="P52:P54"/>
    <mergeCell ref="P55:P57"/>
    <mergeCell ref="Q49:Q50"/>
    <mergeCell ref="Q52:Q53"/>
    <mergeCell ref="Q43:Q44"/>
    <mergeCell ref="Q46:Q47"/>
    <mergeCell ref="R37:R39"/>
    <mergeCell ref="S37:S39"/>
    <mergeCell ref="T37:T39"/>
    <mergeCell ref="U37:U39"/>
    <mergeCell ref="V37:V39"/>
    <mergeCell ref="R40:R42"/>
    <mergeCell ref="S40:S42"/>
    <mergeCell ref="T40:T42"/>
    <mergeCell ref="U40:U42"/>
    <mergeCell ref="V40:V42"/>
    <mergeCell ref="R43:R45"/>
    <mergeCell ref="S43:S45"/>
    <mergeCell ref="T43:T45"/>
    <mergeCell ref="U43:U45"/>
    <mergeCell ref="V43:V45"/>
    <mergeCell ref="R46:R48"/>
    <mergeCell ref="S46:S48"/>
    <mergeCell ref="T46:T48"/>
    <mergeCell ref="U46:U48"/>
    <mergeCell ref="V46:V48"/>
    <mergeCell ref="R49:R51"/>
    <mergeCell ref="L100:L102"/>
    <mergeCell ref="L64:L66"/>
    <mergeCell ref="L67:L69"/>
    <mergeCell ref="L70:L72"/>
    <mergeCell ref="L73:L75"/>
    <mergeCell ref="L76:L78"/>
    <mergeCell ref="L79:L81"/>
    <mergeCell ref="L82:L84"/>
    <mergeCell ref="L85:L87"/>
    <mergeCell ref="L88:L90"/>
    <mergeCell ref="M64:M66"/>
    <mergeCell ref="M67:M69"/>
    <mergeCell ref="M70:M72"/>
    <mergeCell ref="M73:M75"/>
    <mergeCell ref="M76:M78"/>
    <mergeCell ref="M79:M81"/>
    <mergeCell ref="O64:O66"/>
    <mergeCell ref="O67:O69"/>
    <mergeCell ref="O88:O90"/>
    <mergeCell ref="O91:O93"/>
    <mergeCell ref="O94:O96"/>
    <mergeCell ref="O97:O99"/>
    <mergeCell ref="O100:O102"/>
    <mergeCell ref="M49:M51"/>
    <mergeCell ref="M52:M54"/>
    <mergeCell ref="M55:M57"/>
    <mergeCell ref="M58:M60"/>
    <mergeCell ref="M61:M63"/>
    <mergeCell ref="P67:P69"/>
    <mergeCell ref="P70:P72"/>
    <mergeCell ref="P73:P75"/>
    <mergeCell ref="P76:P78"/>
    <mergeCell ref="P79:P81"/>
    <mergeCell ref="P82:P84"/>
    <mergeCell ref="N40:N42"/>
    <mergeCell ref="N43:N45"/>
    <mergeCell ref="N46:N48"/>
    <mergeCell ref="N49:N51"/>
    <mergeCell ref="N52:N54"/>
    <mergeCell ref="N55:N57"/>
    <mergeCell ref="N58:N60"/>
    <mergeCell ref="N61:N63"/>
    <mergeCell ref="L37:L39"/>
    <mergeCell ref="L40:L42"/>
    <mergeCell ref="L43:L45"/>
    <mergeCell ref="L46:L48"/>
    <mergeCell ref="L49:L51"/>
    <mergeCell ref="L52:L54"/>
    <mergeCell ref="L55:L57"/>
    <mergeCell ref="L58:L60"/>
    <mergeCell ref="L61:L63"/>
    <mergeCell ref="P85:P87"/>
    <mergeCell ref="P88:P90"/>
    <mergeCell ref="O40:O42"/>
    <mergeCell ref="O43:O45"/>
    <mergeCell ref="O46:O48"/>
    <mergeCell ref="O49:O51"/>
    <mergeCell ref="O52:O54"/>
    <mergeCell ref="O55:O57"/>
    <mergeCell ref="O58:O60"/>
    <mergeCell ref="P58:P60"/>
    <mergeCell ref="P61:P63"/>
    <mergeCell ref="O61:O63"/>
    <mergeCell ref="O70:O72"/>
    <mergeCell ref="O73:O75"/>
    <mergeCell ref="O76:O78"/>
    <mergeCell ref="O79:O81"/>
    <mergeCell ref="O82:O84"/>
    <mergeCell ref="O85:O87"/>
    <mergeCell ref="M82:M84"/>
    <mergeCell ref="P64:P66"/>
    <mergeCell ref="M40:M42"/>
    <mergeCell ref="M43:M45"/>
    <mergeCell ref="M46:M48"/>
    <mergeCell ref="J91:J93"/>
    <mergeCell ref="J94:J96"/>
    <mergeCell ref="J97:J99"/>
    <mergeCell ref="J100:J102"/>
    <mergeCell ref="K40:K42"/>
    <mergeCell ref="K43:K45"/>
    <mergeCell ref="K46:K48"/>
    <mergeCell ref="K49:K51"/>
    <mergeCell ref="K52:K54"/>
    <mergeCell ref="K55:K57"/>
    <mergeCell ref="K58:K60"/>
    <mergeCell ref="K61:K63"/>
    <mergeCell ref="K64:K66"/>
    <mergeCell ref="K67:K69"/>
    <mergeCell ref="K70:K72"/>
    <mergeCell ref="K73:K75"/>
    <mergeCell ref="K76:K78"/>
    <mergeCell ref="K79:K81"/>
    <mergeCell ref="K82:K84"/>
    <mergeCell ref="K85:K87"/>
    <mergeCell ref="K88:K90"/>
    <mergeCell ref="K91:K93"/>
    <mergeCell ref="K94:K96"/>
    <mergeCell ref="K97:K99"/>
    <mergeCell ref="K100:K102"/>
    <mergeCell ref="J40:J42"/>
    <mergeCell ref="J43:J45"/>
    <mergeCell ref="J46:J48"/>
    <mergeCell ref="J49:J51"/>
    <mergeCell ref="J52:J54"/>
    <mergeCell ref="J55:J57"/>
    <mergeCell ref="J58:J60"/>
    <mergeCell ref="J61:J63"/>
    <mergeCell ref="J64:J66"/>
    <mergeCell ref="J67:J69"/>
    <mergeCell ref="J70:J72"/>
    <mergeCell ref="J73:J75"/>
    <mergeCell ref="J76:J78"/>
    <mergeCell ref="J79:J81"/>
    <mergeCell ref="J82:J84"/>
    <mergeCell ref="J85:J87"/>
    <mergeCell ref="J88:J90"/>
    <mergeCell ref="I64:I66"/>
    <mergeCell ref="I67:I69"/>
    <mergeCell ref="I70:I72"/>
    <mergeCell ref="I73:I75"/>
    <mergeCell ref="I76:I78"/>
    <mergeCell ref="I79:I81"/>
    <mergeCell ref="I82:I84"/>
    <mergeCell ref="I85:I87"/>
    <mergeCell ref="I88:I90"/>
    <mergeCell ref="H43:H45"/>
    <mergeCell ref="H79:H81"/>
    <mergeCell ref="H82:H84"/>
    <mergeCell ref="H85:H87"/>
    <mergeCell ref="H88:H90"/>
    <mergeCell ref="H91:H93"/>
    <mergeCell ref="H94:H96"/>
    <mergeCell ref="H97:H99"/>
    <mergeCell ref="H100:H102"/>
    <mergeCell ref="D100:D102"/>
    <mergeCell ref="E100:E102"/>
    <mergeCell ref="G37:G39"/>
    <mergeCell ref="G40:G42"/>
    <mergeCell ref="G43:G45"/>
    <mergeCell ref="G46:G48"/>
    <mergeCell ref="G49:G51"/>
    <mergeCell ref="G52:G54"/>
    <mergeCell ref="G55:G57"/>
    <mergeCell ref="G58:G60"/>
    <mergeCell ref="G61:G63"/>
    <mergeCell ref="G64:G66"/>
    <mergeCell ref="G67:G69"/>
    <mergeCell ref="G70:G72"/>
    <mergeCell ref="G73:G75"/>
    <mergeCell ref="G76:G78"/>
    <mergeCell ref="G79:G81"/>
    <mergeCell ref="G82:G84"/>
    <mergeCell ref="F58:F59"/>
    <mergeCell ref="F61:F62"/>
    <mergeCell ref="F64:F65"/>
    <mergeCell ref="F67:F68"/>
    <mergeCell ref="F70:F71"/>
    <mergeCell ref="G85:G87"/>
    <mergeCell ref="G88:G90"/>
    <mergeCell ref="G91:G93"/>
    <mergeCell ref="G94:G96"/>
    <mergeCell ref="G97:G99"/>
    <mergeCell ref="D91:D93"/>
    <mergeCell ref="G100:G102"/>
    <mergeCell ref="F37:F38"/>
    <mergeCell ref="F40:F41"/>
    <mergeCell ref="F43:F44"/>
    <mergeCell ref="F46:F47"/>
    <mergeCell ref="F49:F50"/>
    <mergeCell ref="F52:F53"/>
    <mergeCell ref="F55:F56"/>
    <mergeCell ref="E67:E69"/>
    <mergeCell ref="D70:D72"/>
    <mergeCell ref="E70:E72"/>
    <mergeCell ref="E91:E93"/>
    <mergeCell ref="D94:D96"/>
    <mergeCell ref="E94:E96"/>
    <mergeCell ref="D97:D99"/>
    <mergeCell ref="E97:E99"/>
    <mergeCell ref="F91:F92"/>
    <mergeCell ref="F94:F95"/>
    <mergeCell ref="F97:F98"/>
    <mergeCell ref="D82:D84"/>
    <mergeCell ref="E82:E84"/>
    <mergeCell ref="D85:D87"/>
    <mergeCell ref="E85:E87"/>
    <mergeCell ref="D88:D90"/>
    <mergeCell ref="E88:E90"/>
    <mergeCell ref="F82:F83"/>
    <mergeCell ref="C97:C99"/>
    <mergeCell ref="B77:B78"/>
    <mergeCell ref="C100:C102"/>
    <mergeCell ref="B101:B102"/>
    <mergeCell ref="D37:D39"/>
    <mergeCell ref="E37:E39"/>
    <mergeCell ref="D40:D42"/>
    <mergeCell ref="E40:E42"/>
    <mergeCell ref="D43:D45"/>
    <mergeCell ref="E43:E45"/>
    <mergeCell ref="D46:D48"/>
    <mergeCell ref="E46:E48"/>
    <mergeCell ref="D49:D51"/>
    <mergeCell ref="E49:E51"/>
    <mergeCell ref="D52:D54"/>
    <mergeCell ref="E52:E54"/>
    <mergeCell ref="B80:B81"/>
    <mergeCell ref="B83:B84"/>
    <mergeCell ref="B86:B87"/>
    <mergeCell ref="B89:B90"/>
    <mergeCell ref="B92:B93"/>
    <mergeCell ref="B95:B96"/>
    <mergeCell ref="D73:D75"/>
    <mergeCell ref="E73:E75"/>
    <mergeCell ref="D76:D78"/>
    <mergeCell ref="E76:E78"/>
    <mergeCell ref="D79:D81"/>
    <mergeCell ref="E79:E81"/>
    <mergeCell ref="E61:E63"/>
    <mergeCell ref="D64:D66"/>
    <mergeCell ref="E64:E66"/>
    <mergeCell ref="D67:D69"/>
    <mergeCell ref="U31:U33"/>
    <mergeCell ref="V31:V33"/>
    <mergeCell ref="R34:R36"/>
    <mergeCell ref="S34:S36"/>
    <mergeCell ref="T34:T36"/>
    <mergeCell ref="U34:U36"/>
    <mergeCell ref="V34:V36"/>
    <mergeCell ref="U28:U30"/>
    <mergeCell ref="R28:R30"/>
    <mergeCell ref="S28:S30"/>
    <mergeCell ref="T28:T30"/>
    <mergeCell ref="B98:B99"/>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D55:D57"/>
    <mergeCell ref="E55:E57"/>
    <mergeCell ref="D58:D60"/>
    <mergeCell ref="E58:E60"/>
    <mergeCell ref="D61:D63"/>
    <mergeCell ref="Q28:Q29"/>
    <mergeCell ref="Q31:Q32"/>
    <mergeCell ref="Q34:Q35"/>
    <mergeCell ref="K34:K36"/>
    <mergeCell ref="L34:L36"/>
    <mergeCell ref="P34:P36"/>
    <mergeCell ref="O34:O36"/>
    <mergeCell ref="K28:K30"/>
    <mergeCell ref="N34:N36"/>
    <mergeCell ref="H61:H63"/>
    <mergeCell ref="G31:G33"/>
    <mergeCell ref="H31:H33"/>
    <mergeCell ref="I31:I33"/>
    <mergeCell ref="J31:J33"/>
    <mergeCell ref="F28:F29"/>
    <mergeCell ref="F31:F32"/>
    <mergeCell ref="F34:F35"/>
    <mergeCell ref="O37:O39"/>
    <mergeCell ref="L28:L30"/>
    <mergeCell ref="P28:P30"/>
    <mergeCell ref="L31:L33"/>
    <mergeCell ref="P31:P33"/>
    <mergeCell ref="O28:O30"/>
    <mergeCell ref="O31:O33"/>
    <mergeCell ref="N28:N30"/>
    <mergeCell ref="N31:N33"/>
    <mergeCell ref="K31:K33"/>
    <mergeCell ref="B53:B54"/>
    <mergeCell ref="B56:B57"/>
    <mergeCell ref="B59:B60"/>
    <mergeCell ref="B62:B63"/>
    <mergeCell ref="B65:B66"/>
    <mergeCell ref="B68:B69"/>
    <mergeCell ref="B71:B72"/>
    <mergeCell ref="B74:B75"/>
    <mergeCell ref="H64:H66"/>
    <mergeCell ref="H67:H69"/>
    <mergeCell ref="H70:H72"/>
    <mergeCell ref="H73:H75"/>
    <mergeCell ref="H76:H78"/>
    <mergeCell ref="Q37:Q38"/>
    <mergeCell ref="Q40:Q41"/>
    <mergeCell ref="C28:C30"/>
    <mergeCell ref="D28:D30"/>
    <mergeCell ref="E28:E30"/>
    <mergeCell ref="G28:G30"/>
    <mergeCell ref="H28:H30"/>
    <mergeCell ref="I28:I30"/>
    <mergeCell ref="J28:J30"/>
    <mergeCell ref="C34:C36"/>
    <mergeCell ref="D34:D36"/>
    <mergeCell ref="E34:E36"/>
    <mergeCell ref="G34:G36"/>
    <mergeCell ref="H34:H36"/>
    <mergeCell ref="I34:I36"/>
    <mergeCell ref="J34:J36"/>
    <mergeCell ref="C31:C33"/>
    <mergeCell ref="D31:D33"/>
    <mergeCell ref="E31:E33"/>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B11:B12"/>
    <mergeCell ref="A28:A30"/>
    <mergeCell ref="A31:A33"/>
    <mergeCell ref="A34:A36"/>
    <mergeCell ref="A37:A39"/>
    <mergeCell ref="A40:A42"/>
    <mergeCell ref="A43:A45"/>
    <mergeCell ref="A46:A48"/>
    <mergeCell ref="A49:A51"/>
    <mergeCell ref="A22:A24"/>
    <mergeCell ref="A25:A27"/>
    <mergeCell ref="A19:A21"/>
    <mergeCell ref="A13:A15"/>
    <mergeCell ref="B14:B15"/>
    <mergeCell ref="B20:B21"/>
    <mergeCell ref="A16:A18"/>
    <mergeCell ref="B17:B18"/>
    <mergeCell ref="B29:B30"/>
    <mergeCell ref="B32:B33"/>
    <mergeCell ref="B35:B36"/>
    <mergeCell ref="B38:B39"/>
    <mergeCell ref="B41:B42"/>
    <mergeCell ref="B44:B45"/>
    <mergeCell ref="B47:B48"/>
    <mergeCell ref="B50:B51"/>
    <mergeCell ref="A2:V2"/>
    <mergeCell ref="Q8:V8"/>
    <mergeCell ref="O8:O9"/>
    <mergeCell ref="C8:C9"/>
    <mergeCell ref="B8:B9"/>
    <mergeCell ref="A8:A9"/>
    <mergeCell ref="H8:L8"/>
    <mergeCell ref="H9:L9"/>
    <mergeCell ref="D8:D9"/>
    <mergeCell ref="E8:G9"/>
    <mergeCell ref="P8:P9"/>
    <mergeCell ref="H4:I4"/>
    <mergeCell ref="H3:I3"/>
    <mergeCell ref="O3:V7"/>
    <mergeCell ref="C5:L5"/>
    <mergeCell ref="C6:L6"/>
    <mergeCell ref="C7:D7"/>
    <mergeCell ref="M8:N9"/>
    <mergeCell ref="C22:C24"/>
    <mergeCell ref="G22:G24"/>
    <mergeCell ref="H22:H24"/>
    <mergeCell ref="B23:B24"/>
    <mergeCell ref="D22:D24"/>
    <mergeCell ref="D25:D27"/>
    <mergeCell ref="E22:E24"/>
    <mergeCell ref="E25:E27"/>
    <mergeCell ref="B26:B27"/>
    <mergeCell ref="C25:C27"/>
    <mergeCell ref="F22:F23"/>
    <mergeCell ref="F25:F26"/>
    <mergeCell ref="V19:V21"/>
    <mergeCell ref="I16:I18"/>
    <mergeCell ref="I19:I21"/>
    <mergeCell ref="K13:K15"/>
    <mergeCell ref="H16:H18"/>
    <mergeCell ref="P13:P15"/>
    <mergeCell ref="R13:R15"/>
    <mergeCell ref="R16:R18"/>
    <mergeCell ref="R19:R21"/>
    <mergeCell ref="O19:O21"/>
    <mergeCell ref="U16:U18"/>
    <mergeCell ref="V16:V18"/>
    <mergeCell ref="U19:U21"/>
    <mergeCell ref="S13:S15"/>
    <mergeCell ref="V13:V15"/>
    <mergeCell ref="U13:U15"/>
    <mergeCell ref="Q16:Q17"/>
    <mergeCell ref="Q19:Q20"/>
    <mergeCell ref="C19:C21"/>
    <mergeCell ref="G19:G21"/>
    <mergeCell ref="T16:T18"/>
    <mergeCell ref="T13:T15"/>
    <mergeCell ref="T19:T21"/>
    <mergeCell ref="S19:S21"/>
    <mergeCell ref="C13:C15"/>
    <mergeCell ref="H13:H15"/>
    <mergeCell ref="G13:G15"/>
    <mergeCell ref="C16:C18"/>
    <mergeCell ref="J13:J15"/>
    <mergeCell ref="J16:J18"/>
    <mergeCell ref="D16:D18"/>
    <mergeCell ref="D19:D21"/>
    <mergeCell ref="H19:H21"/>
    <mergeCell ref="K19:K21"/>
    <mergeCell ref="P19:P21"/>
    <mergeCell ref="G16:G18"/>
    <mergeCell ref="E19:E21"/>
    <mergeCell ref="F13:F14"/>
    <mergeCell ref="F19:F20"/>
    <mergeCell ref="E16:E18"/>
    <mergeCell ref="W7:X7"/>
    <mergeCell ref="W6:X6"/>
    <mergeCell ref="W5:X5"/>
    <mergeCell ref="L10:L12"/>
    <mergeCell ref="I13:I15"/>
    <mergeCell ref="K10:K12"/>
    <mergeCell ref="V10:V12"/>
    <mergeCell ref="P22:P24"/>
    <mergeCell ref="P25:P27"/>
    <mergeCell ref="I22:I24"/>
    <mergeCell ref="S22:S24"/>
    <mergeCell ref="P10:P12"/>
    <mergeCell ref="I25:I27"/>
    <mergeCell ref="J10:J12"/>
    <mergeCell ref="I10:I12"/>
    <mergeCell ref="K22:K24"/>
    <mergeCell ref="K16:K18"/>
    <mergeCell ref="L13:L15"/>
    <mergeCell ref="L16:L18"/>
    <mergeCell ref="L19:L21"/>
    <mergeCell ref="L22:L24"/>
    <mergeCell ref="L25:L27"/>
    <mergeCell ref="J19:J21"/>
    <mergeCell ref="J22:J24"/>
    <mergeCell ref="S25:S27"/>
    <mergeCell ref="T25:T27"/>
    <mergeCell ref="S16:S18"/>
    <mergeCell ref="W19:W21"/>
    <mergeCell ref="W22:W24"/>
    <mergeCell ref="W25:W27"/>
    <mergeCell ref="W10:W12"/>
    <mergeCell ref="W13:W15"/>
    <mergeCell ref="G25:G27"/>
    <mergeCell ref="H25:H27"/>
    <mergeCell ref="J25:J27"/>
    <mergeCell ref="O10:O12"/>
    <mergeCell ref="S10:S12"/>
    <mergeCell ref="H10:H12"/>
    <mergeCell ref="R10:R12"/>
    <mergeCell ref="N10:N12"/>
    <mergeCell ref="N13:N15"/>
    <mergeCell ref="N16:N18"/>
    <mergeCell ref="N19:N21"/>
    <mergeCell ref="N22:N24"/>
    <mergeCell ref="N25:N27"/>
    <mergeCell ref="Q22:Q23"/>
    <mergeCell ref="Q25:Q26"/>
    <mergeCell ref="G10:G12"/>
    <mergeCell ref="M10:M12"/>
    <mergeCell ref="M13:M15"/>
    <mergeCell ref="M16:M18"/>
    <mergeCell ref="M19:M21"/>
    <mergeCell ref="M22:M24"/>
    <mergeCell ref="M25:M27"/>
    <mergeCell ref="Q13:Q14"/>
    <mergeCell ref="M28:M30"/>
    <mergeCell ref="M31:M33"/>
    <mergeCell ref="M34:M36"/>
    <mergeCell ref="M37:M39"/>
    <mergeCell ref="O22:O24"/>
    <mergeCell ref="O25:O27"/>
    <mergeCell ref="O13:O15"/>
    <mergeCell ref="N37:N39"/>
    <mergeCell ref="F10:F11"/>
    <mergeCell ref="F16:F17"/>
    <mergeCell ref="A1:D1"/>
    <mergeCell ref="E1:F1"/>
    <mergeCell ref="G1:V1"/>
    <mergeCell ref="R22:R24"/>
    <mergeCell ref="R25:R27"/>
    <mergeCell ref="P16:P18"/>
    <mergeCell ref="K25:K27"/>
    <mergeCell ref="O16:O18"/>
    <mergeCell ref="V25:V27"/>
    <mergeCell ref="V22:V24"/>
    <mergeCell ref="T22:T24"/>
    <mergeCell ref="U22:U24"/>
    <mergeCell ref="U25:U27"/>
    <mergeCell ref="D10:D12"/>
    <mergeCell ref="D13:D15"/>
    <mergeCell ref="E10:E12"/>
    <mergeCell ref="E13:E15"/>
    <mergeCell ref="A10:A12"/>
    <mergeCell ref="T10:T12"/>
    <mergeCell ref="U10:U12"/>
    <mergeCell ref="C10:C12"/>
    <mergeCell ref="Q10:Q11"/>
    <mergeCell ref="M127:M129"/>
    <mergeCell ref="H37:H39"/>
    <mergeCell ref="I37:I39"/>
    <mergeCell ref="J37:J39"/>
    <mergeCell ref="K37:K39"/>
    <mergeCell ref="M85:M87"/>
    <mergeCell ref="M88:M90"/>
    <mergeCell ref="M91:M93"/>
    <mergeCell ref="M94:M96"/>
    <mergeCell ref="M97:M99"/>
    <mergeCell ref="M100:M102"/>
    <mergeCell ref="M103:M105"/>
    <mergeCell ref="M106:M108"/>
    <mergeCell ref="M109:M111"/>
    <mergeCell ref="H46:H48"/>
    <mergeCell ref="H49:H51"/>
    <mergeCell ref="H52:H54"/>
    <mergeCell ref="H55:H57"/>
    <mergeCell ref="H58:H60"/>
    <mergeCell ref="I40:I42"/>
    <mergeCell ref="I43:I45"/>
    <mergeCell ref="I46:I48"/>
    <mergeCell ref="I49:I51"/>
    <mergeCell ref="I52:I54"/>
    <mergeCell ref="I55:I57"/>
    <mergeCell ref="I58:I60"/>
    <mergeCell ref="I61:I63"/>
    <mergeCell ref="I91:I93"/>
    <mergeCell ref="I94:I96"/>
    <mergeCell ref="I97:I99"/>
    <mergeCell ref="I100:I102"/>
    <mergeCell ref="H40:H42"/>
    <mergeCell ref="W28:W30"/>
    <mergeCell ref="W31:W33"/>
    <mergeCell ref="W34:W36"/>
    <mergeCell ref="N118:N120"/>
    <mergeCell ref="N121:N123"/>
    <mergeCell ref="N124:N126"/>
    <mergeCell ref="N127:N129"/>
    <mergeCell ref="N91:N93"/>
    <mergeCell ref="N94:N96"/>
    <mergeCell ref="N97:N99"/>
    <mergeCell ref="N100:N102"/>
    <mergeCell ref="N103:N105"/>
    <mergeCell ref="N106:N108"/>
    <mergeCell ref="N109:N111"/>
    <mergeCell ref="N112:N114"/>
    <mergeCell ref="N115:N117"/>
    <mergeCell ref="N64:N66"/>
    <mergeCell ref="N67:N69"/>
    <mergeCell ref="N70:N72"/>
    <mergeCell ref="N73:N75"/>
    <mergeCell ref="N76:N78"/>
    <mergeCell ref="N79:N81"/>
    <mergeCell ref="N82:N84"/>
    <mergeCell ref="N85:N87"/>
    <mergeCell ref="N88:N90"/>
    <mergeCell ref="V28:V30"/>
    <mergeCell ref="R31:R33"/>
    <mergeCell ref="S31:S33"/>
    <mergeCell ref="T31:T33"/>
    <mergeCell ref="W91:W93"/>
    <mergeCell ref="W94:W96"/>
    <mergeCell ref="W97:W99"/>
    <mergeCell ref="W100:W102"/>
    <mergeCell ref="W103:W105"/>
    <mergeCell ref="W106:W108"/>
    <mergeCell ref="W109:W111"/>
    <mergeCell ref="W112:W114"/>
    <mergeCell ref="W115:W117"/>
    <mergeCell ref="W64:W66"/>
    <mergeCell ref="W67:W69"/>
    <mergeCell ref="W70:W72"/>
    <mergeCell ref="W73:W75"/>
    <mergeCell ref="W76:W78"/>
    <mergeCell ref="W79:W81"/>
    <mergeCell ref="W82:W84"/>
    <mergeCell ref="W85:W87"/>
    <mergeCell ref="W88:W90"/>
    <mergeCell ref="W37:W39"/>
    <mergeCell ref="W40:W42"/>
    <mergeCell ref="W43:W45"/>
    <mergeCell ref="W46:W48"/>
    <mergeCell ref="W49:W51"/>
    <mergeCell ref="W52:W54"/>
    <mergeCell ref="W55:W57"/>
    <mergeCell ref="W58:W60"/>
    <mergeCell ref="W61:W63"/>
    <mergeCell ref="W16:W18"/>
    <mergeCell ref="O130:O132"/>
    <mergeCell ref="P130:P132"/>
    <mergeCell ref="Q130:Q131"/>
    <mergeCell ref="R130:R132"/>
    <mergeCell ref="S130:S132"/>
    <mergeCell ref="A130:A132"/>
    <mergeCell ref="C130:C132"/>
    <mergeCell ref="D130:D132"/>
    <mergeCell ref="E130:E132"/>
    <mergeCell ref="F130:F131"/>
    <mergeCell ref="G130:G132"/>
    <mergeCell ref="H130:H132"/>
    <mergeCell ref="I130:I132"/>
    <mergeCell ref="J130:J132"/>
    <mergeCell ref="W118:W120"/>
    <mergeCell ref="W121:W123"/>
    <mergeCell ref="W124:W126"/>
    <mergeCell ref="W127:W129"/>
    <mergeCell ref="F127:F128"/>
    <mergeCell ref="B119:B120"/>
    <mergeCell ref="B122:B123"/>
    <mergeCell ref="C124:C126"/>
    <mergeCell ref="D124:D126"/>
    <mergeCell ref="E124:E126"/>
    <mergeCell ref="B125:B126"/>
    <mergeCell ref="C127:C129"/>
    <mergeCell ref="D127:D129"/>
    <mergeCell ref="E127:E129"/>
    <mergeCell ref="B128:B129"/>
    <mergeCell ref="G127:G129"/>
    <mergeCell ref="H127:H129"/>
    <mergeCell ref="T136:T138"/>
    <mergeCell ref="U136:U138"/>
    <mergeCell ref="V136:V138"/>
    <mergeCell ref="B137:B138"/>
    <mergeCell ref="T130:T132"/>
    <mergeCell ref="U130:U132"/>
    <mergeCell ref="V130:V132"/>
    <mergeCell ref="B131:B132"/>
    <mergeCell ref="A133:A135"/>
    <mergeCell ref="C133:C135"/>
    <mergeCell ref="D133:D135"/>
    <mergeCell ref="E133:E135"/>
    <mergeCell ref="F133:F134"/>
    <mergeCell ref="G133:G135"/>
    <mergeCell ref="H133:H135"/>
    <mergeCell ref="I133:I135"/>
    <mergeCell ref="J133:J135"/>
    <mergeCell ref="K133:K135"/>
    <mergeCell ref="L133:L135"/>
    <mergeCell ref="M133:M135"/>
    <mergeCell ref="N133:N135"/>
    <mergeCell ref="O133:O135"/>
    <mergeCell ref="P133:P135"/>
    <mergeCell ref="Q133:Q134"/>
    <mergeCell ref="R133:R135"/>
    <mergeCell ref="S133:S135"/>
    <mergeCell ref="T133:T135"/>
    <mergeCell ref="U133:U135"/>
    <mergeCell ref="K130:K132"/>
    <mergeCell ref="L130:L132"/>
    <mergeCell ref="M130:M132"/>
    <mergeCell ref="N130:N132"/>
    <mergeCell ref="Q139:Q140"/>
    <mergeCell ref="R139:R141"/>
    <mergeCell ref="S139:S141"/>
    <mergeCell ref="A139:A141"/>
    <mergeCell ref="C139:C141"/>
    <mergeCell ref="D139:D141"/>
    <mergeCell ref="E139:E141"/>
    <mergeCell ref="F139:F140"/>
    <mergeCell ref="G139:G141"/>
    <mergeCell ref="H139:H141"/>
    <mergeCell ref="I139:I141"/>
    <mergeCell ref="J139:J141"/>
    <mergeCell ref="V133:V135"/>
    <mergeCell ref="B134:B135"/>
    <mergeCell ref="A136:A138"/>
    <mergeCell ref="C136:C138"/>
    <mergeCell ref="D136:D138"/>
    <mergeCell ref="E136:E138"/>
    <mergeCell ref="F136:F137"/>
    <mergeCell ref="G136:G138"/>
    <mergeCell ref="H136:H138"/>
    <mergeCell ref="I136:I138"/>
    <mergeCell ref="J136:J138"/>
    <mergeCell ref="K136:K138"/>
    <mergeCell ref="L136:L138"/>
    <mergeCell ref="M136:M138"/>
    <mergeCell ref="N136:N138"/>
    <mergeCell ref="O136:O138"/>
    <mergeCell ref="P136:P138"/>
    <mergeCell ref="Q136:Q137"/>
    <mergeCell ref="R136:R138"/>
    <mergeCell ref="S136:S138"/>
    <mergeCell ref="V145:V147"/>
    <mergeCell ref="B146:B147"/>
    <mergeCell ref="T139:T141"/>
    <mergeCell ref="U139:U141"/>
    <mergeCell ref="V139:V141"/>
    <mergeCell ref="B140:B141"/>
    <mergeCell ref="A142:A144"/>
    <mergeCell ref="C142:C144"/>
    <mergeCell ref="D142:D144"/>
    <mergeCell ref="E142:E144"/>
    <mergeCell ref="F142:F143"/>
    <mergeCell ref="G142:G144"/>
    <mergeCell ref="H142:H144"/>
    <mergeCell ref="I142:I144"/>
    <mergeCell ref="J142:J144"/>
    <mergeCell ref="K142:K144"/>
    <mergeCell ref="L142:L144"/>
    <mergeCell ref="M142:M144"/>
    <mergeCell ref="N142:N144"/>
    <mergeCell ref="O142:O144"/>
    <mergeCell ref="P142:P144"/>
    <mergeCell ref="Q142:Q143"/>
    <mergeCell ref="R142:R144"/>
    <mergeCell ref="S142:S144"/>
    <mergeCell ref="T142:T144"/>
    <mergeCell ref="U142:U144"/>
    <mergeCell ref="K139:K141"/>
    <mergeCell ref="L139:L141"/>
    <mergeCell ref="M139:M141"/>
    <mergeCell ref="N139:N141"/>
    <mergeCell ref="O139:O141"/>
    <mergeCell ref="P139:P141"/>
    <mergeCell ref="S148:S150"/>
    <mergeCell ref="A148:A150"/>
    <mergeCell ref="C148:C150"/>
    <mergeCell ref="D148:D150"/>
    <mergeCell ref="E148:E150"/>
    <mergeCell ref="F148:F149"/>
    <mergeCell ref="G148:G150"/>
    <mergeCell ref="H148:H150"/>
    <mergeCell ref="I148:I150"/>
    <mergeCell ref="J148:J150"/>
    <mergeCell ref="V142:V144"/>
    <mergeCell ref="B143:B144"/>
    <mergeCell ref="A145:A147"/>
    <mergeCell ref="C145:C147"/>
    <mergeCell ref="D145:D147"/>
    <mergeCell ref="E145:E147"/>
    <mergeCell ref="F145:F146"/>
    <mergeCell ref="G145:G147"/>
    <mergeCell ref="H145:H147"/>
    <mergeCell ref="I145:I147"/>
    <mergeCell ref="J145:J147"/>
    <mergeCell ref="K145:K147"/>
    <mergeCell ref="L145:L147"/>
    <mergeCell ref="M145:M147"/>
    <mergeCell ref="N145:N147"/>
    <mergeCell ref="O145:O147"/>
    <mergeCell ref="P145:P147"/>
    <mergeCell ref="Q145:Q146"/>
    <mergeCell ref="R145:R147"/>
    <mergeCell ref="S145:S147"/>
    <mergeCell ref="T145:T147"/>
    <mergeCell ref="U145:U147"/>
    <mergeCell ref="T148:T150"/>
    <mergeCell ref="U148:U150"/>
    <mergeCell ref="V148:V150"/>
    <mergeCell ref="B149:B150"/>
    <mergeCell ref="A151:A153"/>
    <mergeCell ref="C151:C153"/>
    <mergeCell ref="D151:D153"/>
    <mergeCell ref="E151:E153"/>
    <mergeCell ref="F151:F152"/>
    <mergeCell ref="G151:G153"/>
    <mergeCell ref="H151:H153"/>
    <mergeCell ref="I151:I153"/>
    <mergeCell ref="J151:J153"/>
    <mergeCell ref="K151:K153"/>
    <mergeCell ref="L151:L153"/>
    <mergeCell ref="M151:M153"/>
    <mergeCell ref="N151:N153"/>
    <mergeCell ref="O151:O153"/>
    <mergeCell ref="P151:P153"/>
    <mergeCell ref="Q151:Q152"/>
    <mergeCell ref="R151:R153"/>
    <mergeCell ref="S151:S153"/>
    <mergeCell ref="T151:T153"/>
    <mergeCell ref="U151:U153"/>
    <mergeCell ref="K148:K150"/>
    <mergeCell ref="L148:L150"/>
    <mergeCell ref="M148:M150"/>
    <mergeCell ref="N148:N150"/>
    <mergeCell ref="O148:O150"/>
    <mergeCell ref="P148:P150"/>
    <mergeCell ref="Q148:Q149"/>
    <mergeCell ref="R148:R150"/>
    <mergeCell ref="V151:V153"/>
    <mergeCell ref="B152:B153"/>
    <mergeCell ref="A154:A156"/>
    <mergeCell ref="C154:C156"/>
    <mergeCell ref="D154:D156"/>
    <mergeCell ref="E154:E156"/>
    <mergeCell ref="F154:F155"/>
    <mergeCell ref="G154:G156"/>
    <mergeCell ref="H154:H156"/>
    <mergeCell ref="I154:I156"/>
    <mergeCell ref="J154:J156"/>
    <mergeCell ref="K154:K156"/>
    <mergeCell ref="L154:L156"/>
    <mergeCell ref="M154:M156"/>
    <mergeCell ref="N154:N156"/>
    <mergeCell ref="O154:O156"/>
    <mergeCell ref="P154:P156"/>
    <mergeCell ref="Q154:Q155"/>
    <mergeCell ref="R154:R156"/>
    <mergeCell ref="S154:S156"/>
    <mergeCell ref="T154:T156"/>
    <mergeCell ref="U154:U156"/>
    <mergeCell ref="V154:V156"/>
    <mergeCell ref="B155:B156"/>
    <mergeCell ref="T157:T159"/>
    <mergeCell ref="U157:U159"/>
    <mergeCell ref="V157:V159"/>
    <mergeCell ref="B158:B159"/>
    <mergeCell ref="K157:K159"/>
    <mergeCell ref="L157:L159"/>
    <mergeCell ref="M157:M159"/>
    <mergeCell ref="N157:N159"/>
    <mergeCell ref="O157:O159"/>
    <mergeCell ref="P157:P159"/>
    <mergeCell ref="Q157:Q158"/>
    <mergeCell ref="R157:R159"/>
    <mergeCell ref="S157:S159"/>
    <mergeCell ref="A157:A159"/>
    <mergeCell ref="C157:C159"/>
    <mergeCell ref="D157:D159"/>
    <mergeCell ref="E157:E159"/>
    <mergeCell ref="F157:F158"/>
    <mergeCell ref="G157:G159"/>
    <mergeCell ref="H157:H159"/>
    <mergeCell ref="I157:I159"/>
    <mergeCell ref="J157:J159"/>
    <mergeCell ref="W130:W132"/>
    <mergeCell ref="W133:W135"/>
    <mergeCell ref="W136:W138"/>
    <mergeCell ref="W139:W141"/>
    <mergeCell ref="W142:W144"/>
    <mergeCell ref="W145:W147"/>
    <mergeCell ref="W148:W150"/>
    <mergeCell ref="W151:W153"/>
    <mergeCell ref="W154:W156"/>
    <mergeCell ref="W157:W159"/>
    <mergeCell ref="W160:W162"/>
    <mergeCell ref="W163:W165"/>
    <mergeCell ref="W166:W168"/>
    <mergeCell ref="W169:W171"/>
    <mergeCell ref="W172:W174"/>
    <mergeCell ref="W175:W177"/>
    <mergeCell ref="W178:W180"/>
    <mergeCell ref="W181:W183"/>
    <mergeCell ref="W184:W186"/>
    <mergeCell ref="W187:W189"/>
    <mergeCell ref="W190:W192"/>
    <mergeCell ref="W193:W195"/>
    <mergeCell ref="W196:W198"/>
    <mergeCell ref="W199:W201"/>
    <mergeCell ref="W202:W204"/>
    <mergeCell ref="W205:W207"/>
    <mergeCell ref="W208:W210"/>
    <mergeCell ref="W211:W213"/>
    <mergeCell ref="W214:W216"/>
    <mergeCell ref="W217:W219"/>
    <mergeCell ref="W220:W222"/>
    <mergeCell ref="W223:W225"/>
    <mergeCell ref="W226:W228"/>
    <mergeCell ref="W229:W231"/>
    <mergeCell ref="W304:W306"/>
    <mergeCell ref="W307:W309"/>
    <mergeCell ref="W310:W312"/>
    <mergeCell ref="W313:W315"/>
    <mergeCell ref="W316:W318"/>
    <mergeCell ref="W319:W321"/>
    <mergeCell ref="W322:W324"/>
    <mergeCell ref="W325:W327"/>
    <mergeCell ref="W328:W330"/>
    <mergeCell ref="W331:W333"/>
    <mergeCell ref="W232:W234"/>
    <mergeCell ref="W235:W237"/>
    <mergeCell ref="W238:W240"/>
    <mergeCell ref="W241:W243"/>
    <mergeCell ref="W244:W246"/>
    <mergeCell ref="W247:W249"/>
    <mergeCell ref="W250:W252"/>
    <mergeCell ref="W253:W255"/>
    <mergeCell ref="W256:W258"/>
    <mergeCell ref="W259:W261"/>
    <mergeCell ref="W262:W264"/>
    <mergeCell ref="W265:W267"/>
    <mergeCell ref="W268:W270"/>
    <mergeCell ref="W271:W273"/>
    <mergeCell ref="W274:W276"/>
    <mergeCell ref="W277:W279"/>
    <mergeCell ref="W280:W282"/>
    <mergeCell ref="W283:W285"/>
    <mergeCell ref="W286:W288"/>
    <mergeCell ref="W289:W291"/>
    <mergeCell ref="W292:W294"/>
    <mergeCell ref="W295:W297"/>
    <mergeCell ref="W298:W300"/>
    <mergeCell ref="W301:W303"/>
    <mergeCell ref="X241:X243"/>
    <mergeCell ref="X244:X246"/>
    <mergeCell ref="X247:X249"/>
    <mergeCell ref="X250:X252"/>
    <mergeCell ref="X253:X255"/>
    <mergeCell ref="X256:X258"/>
    <mergeCell ref="X259:X261"/>
    <mergeCell ref="X262:X264"/>
    <mergeCell ref="X265:X267"/>
    <mergeCell ref="X268:X270"/>
    <mergeCell ref="W334:W336"/>
    <mergeCell ref="W337:W339"/>
    <mergeCell ref="X130:X132"/>
    <mergeCell ref="X133:X135"/>
    <mergeCell ref="X136:X138"/>
    <mergeCell ref="X139:X141"/>
    <mergeCell ref="X142:X144"/>
    <mergeCell ref="X145:X147"/>
    <mergeCell ref="X148:X150"/>
    <mergeCell ref="X151:X153"/>
    <mergeCell ref="X154:X156"/>
    <mergeCell ref="X157:X159"/>
    <mergeCell ref="X160:X162"/>
    <mergeCell ref="X163:X165"/>
    <mergeCell ref="X166:X168"/>
    <mergeCell ref="X169:X171"/>
    <mergeCell ref="X172:X174"/>
    <mergeCell ref="X175:X177"/>
    <mergeCell ref="X178:X180"/>
    <mergeCell ref="X181:X183"/>
    <mergeCell ref="X184:X186"/>
    <mergeCell ref="X187:X189"/>
    <mergeCell ref="X190:X192"/>
    <mergeCell ref="X193:X195"/>
    <mergeCell ref="X196:X198"/>
    <mergeCell ref="X199:X201"/>
    <mergeCell ref="X202:X204"/>
    <mergeCell ref="X205:X207"/>
    <mergeCell ref="X208:X210"/>
    <mergeCell ref="X211:X213"/>
    <mergeCell ref="X214:X216"/>
    <mergeCell ref="X217:X219"/>
    <mergeCell ref="Y10:Y12"/>
    <mergeCell ref="AB10:AB12"/>
    <mergeCell ref="X322:X324"/>
    <mergeCell ref="X325:X327"/>
    <mergeCell ref="X328:X330"/>
    <mergeCell ref="X220:X222"/>
    <mergeCell ref="X223:X225"/>
    <mergeCell ref="X226:X228"/>
    <mergeCell ref="X229:X231"/>
    <mergeCell ref="X232:X234"/>
    <mergeCell ref="X235:X237"/>
    <mergeCell ref="X238:X240"/>
    <mergeCell ref="X61:X63"/>
    <mergeCell ref="X64:X66"/>
    <mergeCell ref="X67:X69"/>
    <mergeCell ref="X70:X72"/>
    <mergeCell ref="X73:X75"/>
    <mergeCell ref="X76:X78"/>
    <mergeCell ref="X79:X81"/>
    <mergeCell ref="X82:X84"/>
    <mergeCell ref="X331:X333"/>
    <mergeCell ref="X334:X336"/>
    <mergeCell ref="X337:X339"/>
    <mergeCell ref="X271:X273"/>
    <mergeCell ref="X274:X276"/>
    <mergeCell ref="X277:X279"/>
    <mergeCell ref="X280:X282"/>
    <mergeCell ref="X283:X285"/>
    <mergeCell ref="X286:X288"/>
    <mergeCell ref="X289:X291"/>
    <mergeCell ref="X292:X294"/>
    <mergeCell ref="X295:X297"/>
    <mergeCell ref="X298:X300"/>
    <mergeCell ref="X301:X303"/>
    <mergeCell ref="X304:X306"/>
    <mergeCell ref="X307:X309"/>
    <mergeCell ref="X310:X312"/>
    <mergeCell ref="X313:X315"/>
    <mergeCell ref="X316:X318"/>
    <mergeCell ref="X319:X321"/>
    <mergeCell ref="AB13:AB15"/>
    <mergeCell ref="AB16:AB18"/>
    <mergeCell ref="AB19:AB21"/>
    <mergeCell ref="AB22:AB24"/>
    <mergeCell ref="AB25:AB27"/>
    <mergeCell ref="AB28:AB30"/>
    <mergeCell ref="AB31:AB33"/>
    <mergeCell ref="AB34:AB36"/>
    <mergeCell ref="AB37:AB39"/>
    <mergeCell ref="AB40:AB42"/>
    <mergeCell ref="AB43:AB45"/>
    <mergeCell ref="AB46:AB48"/>
    <mergeCell ref="AB49:AB51"/>
    <mergeCell ref="AB52:AB54"/>
    <mergeCell ref="AB55:AB57"/>
    <mergeCell ref="AB58:AB60"/>
    <mergeCell ref="AB61:AB63"/>
    <mergeCell ref="AB64:AB66"/>
    <mergeCell ref="AB67:AB69"/>
    <mergeCell ref="AB70:AB72"/>
    <mergeCell ref="AB73:AB75"/>
    <mergeCell ref="AB76:AB78"/>
    <mergeCell ref="AB79:AB81"/>
    <mergeCell ref="AB82:AB84"/>
    <mergeCell ref="AB85:AB87"/>
    <mergeCell ref="AB88:AB90"/>
    <mergeCell ref="AB91:AB93"/>
    <mergeCell ref="AB94:AB96"/>
    <mergeCell ref="AB97:AB99"/>
    <mergeCell ref="AB100:AB102"/>
    <mergeCell ref="AB103:AB105"/>
    <mergeCell ref="AB106:AB108"/>
    <mergeCell ref="AB109:AB111"/>
    <mergeCell ref="AB112:AB114"/>
    <mergeCell ref="AB115:AB117"/>
    <mergeCell ref="AB118:AB120"/>
    <mergeCell ref="AB121:AB123"/>
    <mergeCell ref="AB124:AB126"/>
    <mergeCell ref="AB127:AB129"/>
    <mergeCell ref="AB130:AB132"/>
    <mergeCell ref="AB133:AB135"/>
    <mergeCell ref="AB136:AB138"/>
    <mergeCell ref="AB139:AB141"/>
    <mergeCell ref="AB142:AB144"/>
    <mergeCell ref="AB145:AB147"/>
    <mergeCell ref="AB148:AB150"/>
    <mergeCell ref="AB151:AB153"/>
    <mergeCell ref="AB154:AB156"/>
    <mergeCell ref="AB157:AB159"/>
    <mergeCell ref="AB160:AB162"/>
    <mergeCell ref="AB163:AB165"/>
    <mergeCell ref="AB166:AB168"/>
    <mergeCell ref="AB169:AB171"/>
    <mergeCell ref="AB172:AB174"/>
    <mergeCell ref="AB175:AB177"/>
    <mergeCell ref="AB178:AB180"/>
    <mergeCell ref="AB181:AB183"/>
    <mergeCell ref="AB184:AB186"/>
    <mergeCell ref="AB187:AB189"/>
    <mergeCell ref="AB190:AB192"/>
    <mergeCell ref="AB193:AB195"/>
    <mergeCell ref="AB196:AB198"/>
    <mergeCell ref="AB199:AB201"/>
    <mergeCell ref="AB202:AB204"/>
    <mergeCell ref="AB205:AB207"/>
    <mergeCell ref="AB208:AB210"/>
    <mergeCell ref="AB211:AB213"/>
    <mergeCell ref="AB214:AB216"/>
    <mergeCell ref="AB217:AB219"/>
    <mergeCell ref="AB220:AB222"/>
    <mergeCell ref="AB223:AB225"/>
    <mergeCell ref="AB226:AB228"/>
    <mergeCell ref="AB229:AB231"/>
    <mergeCell ref="AB232:AB234"/>
    <mergeCell ref="AB235:AB237"/>
    <mergeCell ref="AB238:AB240"/>
    <mergeCell ref="AB241:AB243"/>
    <mergeCell ref="AB244:AB246"/>
    <mergeCell ref="AB247:AB249"/>
    <mergeCell ref="AB250:AB252"/>
    <mergeCell ref="AB253:AB255"/>
    <mergeCell ref="AB256:AB258"/>
    <mergeCell ref="AB259:AB261"/>
    <mergeCell ref="AB262:AB264"/>
    <mergeCell ref="AB265:AB267"/>
    <mergeCell ref="AB319:AB321"/>
    <mergeCell ref="AB322:AB324"/>
    <mergeCell ref="AB325:AB327"/>
    <mergeCell ref="AB328:AB330"/>
    <mergeCell ref="AB331:AB333"/>
    <mergeCell ref="AB334:AB336"/>
    <mergeCell ref="AB337:AB339"/>
    <mergeCell ref="AB268:AB270"/>
    <mergeCell ref="AB271:AB273"/>
    <mergeCell ref="AB274:AB276"/>
    <mergeCell ref="AB277:AB279"/>
    <mergeCell ref="AB280:AB282"/>
    <mergeCell ref="AB283:AB285"/>
    <mergeCell ref="AB286:AB288"/>
    <mergeCell ref="AB289:AB291"/>
    <mergeCell ref="AB292:AB294"/>
    <mergeCell ref="AB295:AB297"/>
    <mergeCell ref="AB298:AB300"/>
    <mergeCell ref="AB301:AB303"/>
    <mergeCell ref="AB304:AB306"/>
    <mergeCell ref="AB307:AB309"/>
    <mergeCell ref="AB310:AB312"/>
    <mergeCell ref="AB313:AB315"/>
    <mergeCell ref="AB316:AB318"/>
  </mergeCells>
  <phoneticPr fontId="4"/>
  <conditionalFormatting sqref="B10:B339">
    <cfRule type="containsText" dxfId="8" priority="1" operator="containsText" text="0">
      <formula>NOT(ISERROR(SEARCH("0",B10)))</formula>
    </cfRule>
  </conditionalFormatting>
  <pageMargins left="0.23622047244094491" right="0.23622047244094491" top="0.55118110236220474" bottom="0.74803149606299213" header="0.31496062992125984" footer="0.31496062992125984"/>
  <pageSetup paperSize="9" scale="65" fitToHeight="0" orientation="landscape" r:id="rId1"/>
  <headerFooter>
    <oddFooter>&amp;P ページ</oddFooter>
  </headerFooter>
  <rowBreaks count="8" manualBreakCount="8">
    <brk id="42" max="21" man="1"/>
    <brk id="90" max="21" man="1"/>
    <brk id="135" max="21" man="1"/>
    <brk id="174" max="21" man="1"/>
    <brk id="213" max="21" man="1"/>
    <brk id="252" max="21" man="1"/>
    <brk id="291" max="21" man="1"/>
    <brk id="330" max="2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T160"/>
  <sheetViews>
    <sheetView view="pageBreakPreview" zoomScale="130" zoomScaleNormal="100" zoomScaleSheetLayoutView="130" workbookViewId="0">
      <selection activeCell="AW3" sqref="AW3"/>
    </sheetView>
  </sheetViews>
  <sheetFormatPr defaultColWidth="9" defaultRowHeight="19.5"/>
  <cols>
    <col min="1" max="44" width="1.25" style="89" customWidth="1"/>
    <col min="45" max="45" width="1.375" style="89" customWidth="1"/>
    <col min="46" max="68" width="1.25" style="89" customWidth="1"/>
    <col min="69" max="69" width="9" style="89"/>
    <col min="70" max="112" width="2.375" style="89" customWidth="1"/>
    <col min="113" max="16384" width="9" style="89"/>
  </cols>
  <sheetData>
    <row r="1" spans="1:69" ht="16.5" customHeight="1">
      <c r="A1" s="88"/>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BE1" s="90"/>
      <c r="BF1" s="90"/>
      <c r="BG1" s="90"/>
      <c r="BH1" s="90"/>
      <c r="BI1" s="90"/>
      <c r="BJ1" s="90"/>
      <c r="BK1" s="90"/>
      <c r="BL1" s="90"/>
      <c r="BM1" s="90"/>
      <c r="BN1" s="90"/>
      <c r="BO1" s="90"/>
    </row>
    <row r="2" spans="1:69" ht="16.5" customHeight="1">
      <c r="W2" s="91"/>
      <c r="X2" s="91"/>
      <c r="Y2" s="91"/>
      <c r="Z2" s="91"/>
      <c r="AA2" s="91"/>
      <c r="AB2" s="91"/>
      <c r="AC2" s="91"/>
      <c r="AD2" s="91"/>
      <c r="AE2" s="91"/>
      <c r="AF2" s="91"/>
      <c r="AG2" s="91"/>
      <c r="AH2" s="91"/>
      <c r="AI2" s="91"/>
      <c r="AJ2" s="91"/>
      <c r="AK2" s="91"/>
      <c r="AL2" s="91"/>
      <c r="AM2" s="91"/>
      <c r="AN2" s="91"/>
      <c r="AO2" s="91"/>
      <c r="AP2" s="91"/>
      <c r="AQ2" s="91"/>
      <c r="AR2" s="429" t="s">
        <v>12</v>
      </c>
      <c r="AS2" s="429"/>
      <c r="AT2" s="429"/>
      <c r="AU2" s="429"/>
      <c r="AV2" s="429"/>
      <c r="AW2" s="430"/>
      <c r="AX2" s="430"/>
      <c r="AY2" s="430"/>
      <c r="AZ2" s="430"/>
      <c r="BA2" s="430"/>
      <c r="BB2" s="430"/>
      <c r="BC2" s="430"/>
      <c r="BD2" s="430"/>
      <c r="BE2" s="430"/>
      <c r="BF2" s="430"/>
      <c r="BG2" s="430"/>
      <c r="BH2" s="430"/>
      <c r="BI2" s="430"/>
      <c r="BJ2" s="430"/>
      <c r="BK2" s="430"/>
      <c r="BL2" s="430"/>
      <c r="BM2" s="430"/>
      <c r="BN2" s="430"/>
      <c r="BO2" s="430"/>
      <c r="BP2" s="430"/>
    </row>
    <row r="3" spans="1:69" ht="16.5" customHeight="1">
      <c r="B3" s="427" t="s">
        <v>161</v>
      </c>
      <c r="C3" s="427"/>
      <c r="D3" s="427"/>
      <c r="E3" s="427"/>
      <c r="F3" s="426" t="str">
        <f>IF(無償化名簿!B3=0,"",無償化名簿!B3)</f>
        <v>北中城村</v>
      </c>
      <c r="G3" s="426"/>
      <c r="H3" s="426"/>
      <c r="I3" s="426"/>
      <c r="J3" s="426"/>
      <c r="K3" s="426"/>
      <c r="L3" s="426"/>
      <c r="M3" s="426"/>
      <c r="N3" s="426" t="s">
        <v>160</v>
      </c>
      <c r="O3" s="426"/>
      <c r="P3" s="426"/>
    </row>
    <row r="4" spans="1:69" ht="16.5" customHeight="1">
      <c r="B4" s="88"/>
    </row>
    <row r="5" spans="1:69" ht="16.5" customHeight="1">
      <c r="A5" s="276" t="s">
        <v>50</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row>
    <row r="6" spans="1:69" s="88" customFormat="1" ht="16.5" customHeight="1">
      <c r="A6" s="427" t="s">
        <v>178</v>
      </c>
      <c r="B6" s="427"/>
      <c r="C6" s="427"/>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7"/>
      <c r="BH6" s="427"/>
      <c r="BI6" s="427"/>
      <c r="BJ6" s="427"/>
      <c r="BK6" s="427"/>
      <c r="BL6" s="427"/>
      <c r="BM6" s="427"/>
      <c r="BN6" s="427"/>
      <c r="BO6" s="427"/>
      <c r="BP6" s="427"/>
    </row>
    <row r="7" spans="1:69" s="88" customFormat="1" ht="16.5" customHeight="1"/>
    <row r="8" spans="1:69" s="88" customFormat="1" ht="16.5" customHeight="1">
      <c r="Z8" s="88" t="s">
        <v>82</v>
      </c>
      <c r="AA8" s="89"/>
      <c r="AB8" s="426" t="s">
        <v>78</v>
      </c>
      <c r="AC8" s="426"/>
      <c r="AD8" s="426"/>
      <c r="AE8" s="426"/>
      <c r="AF8" s="426" t="str">
        <f>IF(無償化名簿!B5=0,"",無償化名簿!B5)</f>
        <v/>
      </c>
      <c r="AG8" s="426"/>
      <c r="AH8" s="89" t="s">
        <v>80</v>
      </c>
      <c r="AI8" s="89"/>
      <c r="AJ8" s="426" t="str">
        <f>IF(無償化名簿!B7=0,"",無償化名簿!B7)</f>
        <v/>
      </c>
      <c r="AK8" s="426"/>
      <c r="AL8" s="426"/>
      <c r="AM8" s="89" t="s">
        <v>81</v>
      </c>
      <c r="AN8" s="89"/>
      <c r="AO8" s="89"/>
      <c r="AP8" s="89"/>
    </row>
    <row r="9" spans="1:69" ht="16.5" customHeight="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row>
    <row r="10" spans="1:69" ht="16.5" customHeight="1">
      <c r="B10" s="92"/>
      <c r="C10" s="432" t="s">
        <v>162</v>
      </c>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2"/>
      <c r="BA10" s="432"/>
      <c r="BB10" s="432"/>
      <c r="BC10" s="432"/>
      <c r="BD10" s="432"/>
      <c r="BE10" s="432"/>
      <c r="BF10" s="432"/>
      <c r="BG10" s="432"/>
      <c r="BH10" s="432"/>
      <c r="BI10" s="432"/>
      <c r="BJ10" s="432"/>
      <c r="BK10" s="432"/>
      <c r="BL10" s="432"/>
      <c r="BM10" s="432"/>
      <c r="BN10" s="432"/>
      <c r="BO10" s="92"/>
    </row>
    <row r="11" spans="1:69" ht="16.5" customHeight="1">
      <c r="B11" s="92"/>
      <c r="C11" s="432" t="s">
        <v>163</v>
      </c>
      <c r="D11" s="432"/>
      <c r="E11" s="432"/>
      <c r="F11" s="432"/>
      <c r="G11" s="432"/>
      <c r="H11" s="432"/>
      <c r="I11" s="432"/>
      <c r="J11" s="432"/>
      <c r="K11" s="432"/>
      <c r="L11" s="432"/>
      <c r="M11" s="432"/>
      <c r="N11" s="432"/>
      <c r="O11" s="427" t="str">
        <f>IF(無償化名簿!B3=0,"",無償化名簿!B3)</f>
        <v>北中城村</v>
      </c>
      <c r="P11" s="427"/>
      <c r="Q11" s="427"/>
      <c r="R11" s="427"/>
      <c r="S11" s="427"/>
      <c r="T11" s="427"/>
      <c r="U11" s="433" t="s">
        <v>164</v>
      </c>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3"/>
      <c r="AY11" s="433"/>
      <c r="AZ11" s="433"/>
      <c r="BA11" s="433"/>
      <c r="BB11" s="433"/>
      <c r="BC11" s="433"/>
      <c r="BD11" s="433"/>
      <c r="BE11" s="433"/>
      <c r="BF11" s="433"/>
      <c r="BG11" s="433"/>
      <c r="BH11" s="433"/>
      <c r="BI11" s="433"/>
      <c r="BJ11" s="433"/>
      <c r="BK11" s="433"/>
      <c r="BL11" s="433"/>
      <c r="BM11" s="433"/>
      <c r="BN11" s="433"/>
      <c r="BO11" s="92"/>
    </row>
    <row r="12" spans="1:69" ht="16.5" customHeight="1">
      <c r="B12" s="92"/>
      <c r="C12" s="431" t="s">
        <v>165</v>
      </c>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92"/>
    </row>
    <row r="13" spans="1:69" ht="16.5" customHeight="1">
      <c r="B13" s="92"/>
      <c r="C13" s="431" t="s">
        <v>166</v>
      </c>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1"/>
      <c r="AW13" s="431"/>
      <c r="AX13" s="431"/>
      <c r="AY13" s="431"/>
      <c r="AZ13" s="431"/>
      <c r="BA13" s="431"/>
      <c r="BB13" s="431"/>
      <c r="BC13" s="431"/>
      <c r="BD13" s="431"/>
      <c r="BE13" s="431"/>
      <c r="BF13" s="431"/>
      <c r="BG13" s="431"/>
      <c r="BH13" s="431"/>
      <c r="BI13" s="431"/>
      <c r="BJ13" s="431"/>
      <c r="BK13" s="431"/>
      <c r="BL13" s="431"/>
      <c r="BM13" s="431"/>
      <c r="BN13" s="431"/>
      <c r="BO13" s="92"/>
    </row>
    <row r="14" spans="1:69" ht="16.5" customHeight="1">
      <c r="A14" s="90"/>
      <c r="B14" s="90"/>
      <c r="C14" s="88"/>
      <c r="D14" s="428" t="s">
        <v>35</v>
      </c>
      <c r="E14" s="428"/>
      <c r="F14" s="428"/>
      <c r="G14" s="88" t="s">
        <v>169</v>
      </c>
      <c r="H14" s="88"/>
      <c r="I14" s="88"/>
      <c r="J14" s="88"/>
      <c r="K14" s="88"/>
      <c r="L14" s="88"/>
      <c r="M14" s="88"/>
      <c r="N14" s="88"/>
      <c r="O14" s="88"/>
      <c r="P14" s="88"/>
      <c r="Q14" s="88"/>
      <c r="R14" s="88"/>
      <c r="S14" s="88"/>
      <c r="T14" s="88"/>
      <c r="U14" s="88"/>
      <c r="V14" s="88"/>
      <c r="W14" s="427" t="str">
        <f>IF(無償化名簿!B3=0,"",無償化名簿!B3)</f>
        <v>北中城村</v>
      </c>
      <c r="X14" s="427"/>
      <c r="Y14" s="427"/>
      <c r="Z14" s="427"/>
      <c r="AA14" s="427"/>
      <c r="AB14" s="427"/>
      <c r="AC14" s="427"/>
      <c r="AD14" s="427"/>
      <c r="AE14" s="88" t="s">
        <v>167</v>
      </c>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94"/>
    </row>
    <row r="15" spans="1:69" ht="16.5" customHeight="1">
      <c r="A15" s="90"/>
      <c r="B15" s="90"/>
      <c r="C15" s="88"/>
      <c r="D15" s="428" t="s">
        <v>44</v>
      </c>
      <c r="E15" s="428"/>
      <c r="F15" s="428"/>
      <c r="G15" s="88" t="s">
        <v>168</v>
      </c>
      <c r="H15" s="88"/>
      <c r="I15" s="88"/>
      <c r="J15" s="88"/>
      <c r="K15" s="88"/>
      <c r="L15" s="88"/>
      <c r="M15" s="88"/>
      <c r="N15" s="88"/>
      <c r="O15" s="88"/>
      <c r="P15" s="88"/>
      <c r="Q15" s="88"/>
      <c r="R15" s="88"/>
      <c r="S15" s="88"/>
      <c r="T15" s="88"/>
      <c r="U15" s="88"/>
      <c r="V15" s="88"/>
      <c r="W15" s="88"/>
      <c r="Y15" s="427" t="str">
        <f>IF(無償化名簿!B3=0,"",無償化名簿!B3)</f>
        <v>北中城村</v>
      </c>
      <c r="Z15" s="427"/>
      <c r="AA15" s="427"/>
      <c r="AB15" s="427"/>
      <c r="AC15" s="427"/>
      <c r="AD15" s="427"/>
      <c r="AE15" s="427"/>
      <c r="AF15" s="427"/>
      <c r="AG15" s="88" t="s">
        <v>167</v>
      </c>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94"/>
    </row>
    <row r="16" spans="1:69" ht="16.5" customHeight="1">
      <c r="A16" s="90"/>
      <c r="B16" s="90"/>
      <c r="C16" s="88"/>
      <c r="D16" s="428" t="s">
        <v>45</v>
      </c>
      <c r="E16" s="428"/>
      <c r="F16" s="428"/>
      <c r="G16" s="427" t="str">
        <f>IF(無償化名簿!B3=0,"",無償化名簿!B3)</f>
        <v>北中城村</v>
      </c>
      <c r="H16" s="427"/>
      <c r="I16" s="427"/>
      <c r="J16" s="427"/>
      <c r="K16" s="427"/>
      <c r="L16" s="427"/>
      <c r="M16" s="427"/>
      <c r="N16" s="427"/>
      <c r="O16" s="88" t="s">
        <v>170</v>
      </c>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94"/>
    </row>
    <row r="17" spans="1:68" s="99" customFormat="1" ht="16.5" customHeight="1">
      <c r="A17" s="95"/>
      <c r="B17" s="96"/>
      <c r="C17" s="97"/>
      <c r="D17" s="97"/>
      <c r="E17" s="97"/>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8"/>
    </row>
    <row r="18" spans="1:68" ht="16.5" customHeight="1">
      <c r="B18" s="425" t="s">
        <v>14</v>
      </c>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5"/>
      <c r="BJ18" s="425"/>
      <c r="BK18" s="425"/>
      <c r="BL18" s="425"/>
      <c r="BM18" s="425"/>
      <c r="BN18" s="425"/>
      <c r="BO18" s="425"/>
    </row>
    <row r="19" spans="1:68" s="88" customFormat="1" ht="16.5" customHeight="1">
      <c r="B19" s="491" t="s">
        <v>130</v>
      </c>
      <c r="C19" s="492"/>
      <c r="D19" s="492"/>
      <c r="E19" s="492"/>
      <c r="F19" s="492"/>
      <c r="G19" s="492"/>
      <c r="H19" s="492"/>
      <c r="I19" s="492"/>
      <c r="J19" s="492"/>
      <c r="K19" s="492"/>
      <c r="L19" s="492"/>
      <c r="M19" s="492"/>
      <c r="N19" s="492"/>
      <c r="O19" s="441" t="str">
        <f>IF(無償化名簿!I11=0,"",無償化名簿!I11)</f>
        <v/>
      </c>
      <c r="P19" s="442"/>
      <c r="Q19" s="442"/>
      <c r="R19" s="442"/>
      <c r="S19" s="442"/>
      <c r="T19" s="442"/>
      <c r="U19" s="442"/>
      <c r="V19" s="442"/>
      <c r="W19" s="442"/>
      <c r="X19" s="442"/>
      <c r="Y19" s="442"/>
      <c r="Z19" s="442"/>
      <c r="AA19" s="442"/>
      <c r="AB19" s="442"/>
      <c r="AC19" s="442"/>
      <c r="AD19" s="442"/>
      <c r="AE19" s="442"/>
      <c r="AF19" s="442"/>
      <c r="AG19" s="442"/>
      <c r="AH19" s="442"/>
      <c r="AI19" s="442"/>
      <c r="AJ19" s="443"/>
      <c r="AK19" s="486" t="s">
        <v>16</v>
      </c>
      <c r="AL19" s="487"/>
      <c r="AM19" s="487"/>
      <c r="AN19" s="487"/>
      <c r="AO19" s="487"/>
      <c r="AP19" s="487"/>
      <c r="AQ19" s="487"/>
      <c r="AR19" s="487"/>
      <c r="AS19" s="490"/>
      <c r="AT19" s="490"/>
      <c r="AU19" s="490"/>
      <c r="AV19" s="490"/>
      <c r="AW19" s="490"/>
      <c r="AX19" s="490"/>
      <c r="AY19" s="490"/>
      <c r="AZ19" s="490"/>
      <c r="BA19" s="490"/>
      <c r="BB19" s="490"/>
      <c r="BC19" s="490"/>
      <c r="BD19" s="490"/>
      <c r="BE19" s="490"/>
      <c r="BF19" s="490"/>
      <c r="BG19" s="490"/>
      <c r="BH19" s="490"/>
      <c r="BI19" s="490"/>
      <c r="BJ19" s="490"/>
      <c r="BK19" s="490"/>
      <c r="BL19" s="490"/>
      <c r="BM19" s="490"/>
      <c r="BN19" s="490"/>
      <c r="BO19" s="490"/>
    </row>
    <row r="20" spans="1:68" s="88" customFormat="1" ht="16.5" customHeight="1">
      <c r="B20" s="444" t="s">
        <v>15</v>
      </c>
      <c r="C20" s="445"/>
      <c r="D20" s="445"/>
      <c r="E20" s="445"/>
      <c r="F20" s="445"/>
      <c r="G20" s="445"/>
      <c r="H20" s="445"/>
      <c r="I20" s="445"/>
      <c r="J20" s="445"/>
      <c r="K20" s="445"/>
      <c r="L20" s="445"/>
      <c r="M20" s="445"/>
      <c r="N20" s="445"/>
      <c r="O20" s="450" t="str">
        <f>IF(無償化名簿!I10=0,"",無償化名簿!I10)</f>
        <v/>
      </c>
      <c r="P20" s="451"/>
      <c r="Q20" s="451"/>
      <c r="R20" s="451"/>
      <c r="S20" s="451"/>
      <c r="T20" s="451"/>
      <c r="U20" s="451"/>
      <c r="V20" s="451"/>
      <c r="W20" s="451"/>
      <c r="X20" s="451"/>
      <c r="Y20" s="451"/>
      <c r="Z20" s="451"/>
      <c r="AA20" s="451"/>
      <c r="AB20" s="451"/>
      <c r="AC20" s="451"/>
      <c r="AD20" s="451"/>
      <c r="AE20" s="451"/>
      <c r="AF20" s="451"/>
      <c r="AG20" s="451"/>
      <c r="AH20" s="427"/>
      <c r="AI20" s="427"/>
      <c r="AJ20" s="456"/>
      <c r="AK20" s="488"/>
      <c r="AL20" s="489"/>
      <c r="AM20" s="489"/>
      <c r="AN20" s="489"/>
      <c r="AO20" s="489"/>
      <c r="AP20" s="489"/>
      <c r="AQ20" s="489"/>
      <c r="AR20" s="489"/>
      <c r="AS20" s="490"/>
      <c r="AT20" s="490"/>
      <c r="AU20" s="490"/>
      <c r="AV20" s="490"/>
      <c r="AW20" s="490"/>
      <c r="AX20" s="490"/>
      <c r="AY20" s="490"/>
      <c r="AZ20" s="490"/>
      <c r="BA20" s="490"/>
      <c r="BB20" s="490"/>
      <c r="BC20" s="490"/>
      <c r="BD20" s="490"/>
      <c r="BE20" s="490"/>
      <c r="BF20" s="490"/>
      <c r="BG20" s="490"/>
      <c r="BH20" s="490"/>
      <c r="BI20" s="490"/>
      <c r="BJ20" s="490"/>
      <c r="BK20" s="490"/>
      <c r="BL20" s="490"/>
      <c r="BM20" s="490"/>
      <c r="BN20" s="490"/>
      <c r="BO20" s="490"/>
    </row>
    <row r="21" spans="1:68" s="88" customFormat="1" ht="16.5" customHeight="1">
      <c r="B21" s="446"/>
      <c r="C21" s="447"/>
      <c r="D21" s="447"/>
      <c r="E21" s="447"/>
      <c r="F21" s="447"/>
      <c r="G21" s="447"/>
      <c r="H21" s="447"/>
      <c r="I21" s="447"/>
      <c r="J21" s="447"/>
      <c r="K21" s="447"/>
      <c r="L21" s="447"/>
      <c r="M21" s="447"/>
      <c r="N21" s="447"/>
      <c r="O21" s="452"/>
      <c r="P21" s="453"/>
      <c r="Q21" s="453"/>
      <c r="R21" s="453"/>
      <c r="S21" s="453"/>
      <c r="T21" s="453"/>
      <c r="U21" s="453"/>
      <c r="V21" s="453"/>
      <c r="W21" s="453"/>
      <c r="X21" s="453"/>
      <c r="Y21" s="453"/>
      <c r="Z21" s="453"/>
      <c r="AA21" s="453"/>
      <c r="AB21" s="453"/>
      <c r="AC21" s="453"/>
      <c r="AD21" s="453"/>
      <c r="AE21" s="453"/>
      <c r="AF21" s="453"/>
      <c r="AG21" s="453"/>
      <c r="AH21" s="427"/>
      <c r="AI21" s="427"/>
      <c r="AJ21" s="456"/>
      <c r="AK21" s="488"/>
      <c r="AL21" s="489"/>
      <c r="AM21" s="489"/>
      <c r="AN21" s="489"/>
      <c r="AO21" s="489"/>
      <c r="AP21" s="489"/>
      <c r="AQ21" s="489"/>
      <c r="AR21" s="489"/>
      <c r="AS21" s="490"/>
      <c r="AT21" s="490"/>
      <c r="AU21" s="490"/>
      <c r="AV21" s="490"/>
      <c r="AW21" s="490"/>
      <c r="AX21" s="490"/>
      <c r="AY21" s="490"/>
      <c r="AZ21" s="490"/>
      <c r="BA21" s="490"/>
      <c r="BB21" s="490"/>
      <c r="BC21" s="490"/>
      <c r="BD21" s="490"/>
      <c r="BE21" s="490"/>
      <c r="BF21" s="490"/>
      <c r="BG21" s="490"/>
      <c r="BH21" s="490"/>
      <c r="BI21" s="490"/>
      <c r="BJ21" s="490"/>
      <c r="BK21" s="490"/>
      <c r="BL21" s="490"/>
      <c r="BM21" s="490"/>
      <c r="BN21" s="490"/>
      <c r="BO21" s="490"/>
    </row>
    <row r="22" spans="1:68" s="88" customFormat="1" ht="16.5" customHeight="1">
      <c r="B22" s="448"/>
      <c r="C22" s="449"/>
      <c r="D22" s="449"/>
      <c r="E22" s="449"/>
      <c r="F22" s="449"/>
      <c r="G22" s="449"/>
      <c r="H22" s="449"/>
      <c r="I22" s="449"/>
      <c r="J22" s="449"/>
      <c r="K22" s="449"/>
      <c r="L22" s="449"/>
      <c r="M22" s="449"/>
      <c r="N22" s="449"/>
      <c r="O22" s="454"/>
      <c r="P22" s="455"/>
      <c r="Q22" s="455"/>
      <c r="R22" s="455"/>
      <c r="S22" s="455"/>
      <c r="T22" s="455"/>
      <c r="U22" s="455"/>
      <c r="V22" s="455"/>
      <c r="W22" s="455"/>
      <c r="X22" s="455"/>
      <c r="Y22" s="455"/>
      <c r="Z22" s="455"/>
      <c r="AA22" s="455"/>
      <c r="AB22" s="455"/>
      <c r="AC22" s="455"/>
      <c r="AD22" s="455"/>
      <c r="AE22" s="455"/>
      <c r="AF22" s="455"/>
      <c r="AG22" s="455"/>
      <c r="AH22" s="429"/>
      <c r="AI22" s="429"/>
      <c r="AJ22" s="457"/>
      <c r="AK22" s="466"/>
      <c r="AL22" s="467"/>
      <c r="AM22" s="467"/>
      <c r="AN22" s="467"/>
      <c r="AO22" s="467"/>
      <c r="AP22" s="467"/>
      <c r="AQ22" s="467"/>
      <c r="AR22" s="467"/>
      <c r="AS22" s="490"/>
      <c r="AT22" s="490"/>
      <c r="AU22" s="490"/>
      <c r="AV22" s="490"/>
      <c r="AW22" s="490"/>
      <c r="AX22" s="490"/>
      <c r="AY22" s="490"/>
      <c r="AZ22" s="490"/>
      <c r="BA22" s="490"/>
      <c r="BB22" s="490"/>
      <c r="BC22" s="490"/>
      <c r="BD22" s="490"/>
      <c r="BE22" s="490"/>
      <c r="BF22" s="490"/>
      <c r="BG22" s="490"/>
      <c r="BH22" s="490"/>
      <c r="BI22" s="490"/>
      <c r="BJ22" s="490"/>
      <c r="BK22" s="490"/>
      <c r="BL22" s="490"/>
      <c r="BM22" s="490"/>
      <c r="BN22" s="490"/>
      <c r="BO22" s="490"/>
    </row>
    <row r="23" spans="1:68" s="88" customFormat="1" ht="16.5" customHeight="1">
      <c r="B23" s="458" t="s">
        <v>250</v>
      </c>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58"/>
      <c r="AF23" s="458"/>
      <c r="AG23" s="458"/>
      <c r="AH23" s="458"/>
      <c r="AI23" s="458"/>
      <c r="AJ23" s="458"/>
      <c r="AK23" s="458"/>
      <c r="AL23" s="458"/>
      <c r="AM23" s="458"/>
      <c r="AN23" s="458"/>
      <c r="AO23" s="458"/>
      <c r="AP23" s="458"/>
      <c r="AQ23" s="458"/>
      <c r="AR23" s="458"/>
      <c r="AS23" s="458"/>
      <c r="AT23" s="458"/>
      <c r="AU23" s="458"/>
      <c r="AV23" s="458"/>
      <c r="AW23" s="458"/>
      <c r="AX23" s="458"/>
      <c r="AY23" s="458"/>
      <c r="AZ23" s="458"/>
      <c r="BA23" s="458"/>
      <c r="BB23" s="458"/>
      <c r="BC23" s="458"/>
      <c r="BD23" s="458"/>
      <c r="BE23" s="458"/>
      <c r="BF23" s="458"/>
      <c r="BG23" s="458"/>
      <c r="BH23" s="458"/>
      <c r="BI23" s="458"/>
      <c r="BJ23" s="458"/>
      <c r="BK23" s="458"/>
      <c r="BL23" s="458"/>
      <c r="BM23" s="458"/>
      <c r="BN23" s="458"/>
      <c r="BO23" s="458"/>
    </row>
    <row r="24" spans="1:68" s="88" customFormat="1" ht="16.5" customHeight="1">
      <c r="B24" s="459" t="s">
        <v>130</v>
      </c>
      <c r="C24" s="460"/>
      <c r="D24" s="460"/>
      <c r="E24" s="460"/>
      <c r="F24" s="460"/>
      <c r="G24" s="460"/>
      <c r="H24" s="460"/>
      <c r="I24" s="460"/>
      <c r="J24" s="460"/>
      <c r="K24" s="460"/>
      <c r="L24" s="460"/>
      <c r="M24" s="460"/>
      <c r="N24" s="461"/>
      <c r="O24" s="439" t="str">
        <f>IF(無償化名簿!N8=0,"",無償化名簿!N8)</f>
        <v/>
      </c>
      <c r="P24" s="439"/>
      <c r="Q24" s="439"/>
      <c r="R24" s="439"/>
      <c r="S24" s="439"/>
      <c r="T24" s="439"/>
      <c r="U24" s="439"/>
      <c r="V24" s="439"/>
      <c r="W24" s="439"/>
      <c r="X24" s="439"/>
      <c r="Y24" s="439"/>
      <c r="Z24" s="439"/>
      <c r="AA24" s="439"/>
      <c r="AB24" s="439"/>
      <c r="AC24" s="439"/>
      <c r="AD24" s="439"/>
      <c r="AE24" s="439"/>
      <c r="AF24" s="439"/>
      <c r="AG24" s="439"/>
      <c r="AH24" s="439"/>
      <c r="AI24" s="439"/>
      <c r="AJ24" s="439"/>
      <c r="AK24" s="462" t="s">
        <v>130</v>
      </c>
      <c r="AL24" s="463"/>
      <c r="AM24" s="463"/>
      <c r="AN24" s="463"/>
      <c r="AO24" s="463"/>
      <c r="AP24" s="463"/>
      <c r="AQ24" s="463"/>
      <c r="AR24" s="464"/>
      <c r="AS24" s="469" t="str">
        <f>IF(無償化名簿!N11=0,"",無償化名簿!N11)</f>
        <v/>
      </c>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1"/>
    </row>
    <row r="25" spans="1:68" s="88" customFormat="1" ht="30" customHeight="1">
      <c r="B25" s="448" t="s">
        <v>252</v>
      </c>
      <c r="C25" s="449"/>
      <c r="D25" s="449"/>
      <c r="E25" s="449"/>
      <c r="F25" s="449"/>
      <c r="G25" s="449"/>
      <c r="H25" s="449"/>
      <c r="I25" s="449"/>
      <c r="J25" s="449"/>
      <c r="K25" s="449"/>
      <c r="L25" s="449"/>
      <c r="M25" s="449"/>
      <c r="N25" s="465"/>
      <c r="O25" s="455" t="str">
        <f>IF(無償化名簿!N7=0,"",無償化名簿!N7)</f>
        <v/>
      </c>
      <c r="P25" s="455"/>
      <c r="Q25" s="455"/>
      <c r="R25" s="455"/>
      <c r="S25" s="455"/>
      <c r="T25" s="455"/>
      <c r="U25" s="455"/>
      <c r="V25" s="455"/>
      <c r="W25" s="455"/>
      <c r="X25" s="455"/>
      <c r="Y25" s="455"/>
      <c r="Z25" s="455"/>
      <c r="AA25" s="455"/>
      <c r="AB25" s="455"/>
      <c r="AC25" s="455"/>
      <c r="AD25" s="455"/>
      <c r="AE25" s="455"/>
      <c r="AF25" s="455"/>
      <c r="AG25" s="455"/>
      <c r="AH25" s="455"/>
      <c r="AI25" s="455"/>
      <c r="AJ25" s="455"/>
      <c r="AK25" s="466" t="s">
        <v>255</v>
      </c>
      <c r="AL25" s="467"/>
      <c r="AM25" s="467"/>
      <c r="AN25" s="467"/>
      <c r="AO25" s="467"/>
      <c r="AP25" s="467"/>
      <c r="AQ25" s="467"/>
      <c r="AR25" s="468"/>
      <c r="AS25" s="472" t="str">
        <f>IF(無償化名簿!N10=0,"",無償化名簿!N10)</f>
        <v/>
      </c>
      <c r="AT25" s="473"/>
      <c r="AU25" s="473"/>
      <c r="AV25" s="473"/>
      <c r="AW25" s="473"/>
      <c r="AX25" s="473"/>
      <c r="AY25" s="473"/>
      <c r="AZ25" s="473"/>
      <c r="BA25" s="473"/>
      <c r="BB25" s="473"/>
      <c r="BC25" s="473"/>
      <c r="BD25" s="473"/>
      <c r="BE25" s="473"/>
      <c r="BF25" s="473"/>
      <c r="BG25" s="473"/>
      <c r="BH25" s="473"/>
      <c r="BI25" s="473"/>
      <c r="BJ25" s="473"/>
      <c r="BK25" s="473"/>
      <c r="BL25" s="473"/>
      <c r="BM25" s="473"/>
      <c r="BN25" s="473"/>
      <c r="BO25" s="474"/>
    </row>
    <row r="26" spans="1:68" ht="16.5" customHeight="1">
      <c r="B26" s="434" t="s">
        <v>246</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5"/>
      <c r="AL26" s="435"/>
      <c r="AM26" s="435"/>
      <c r="AN26" s="435"/>
      <c r="AO26" s="435"/>
      <c r="AP26" s="435"/>
      <c r="AQ26" s="435"/>
      <c r="AR26" s="435"/>
      <c r="AS26" s="435"/>
      <c r="AT26" s="435"/>
      <c r="AU26" s="435"/>
      <c r="AV26" s="435"/>
      <c r="AW26" s="435"/>
      <c r="AX26" s="435"/>
      <c r="AY26" s="435"/>
      <c r="AZ26" s="435"/>
      <c r="BA26" s="435"/>
      <c r="BB26" s="435"/>
      <c r="BC26" s="435"/>
      <c r="BD26" s="435"/>
      <c r="BE26" s="435"/>
      <c r="BF26" s="435"/>
      <c r="BG26" s="435"/>
      <c r="BH26" s="435"/>
      <c r="BI26" s="435"/>
      <c r="BJ26" s="435"/>
      <c r="BK26" s="435"/>
      <c r="BL26" s="435"/>
      <c r="BM26" s="435"/>
      <c r="BN26" s="435"/>
      <c r="BO26" s="435"/>
    </row>
    <row r="27" spans="1:68" ht="16.5" customHeight="1">
      <c r="B27" s="436" t="s">
        <v>130</v>
      </c>
      <c r="C27" s="437"/>
      <c r="D27" s="437"/>
      <c r="E27" s="437"/>
      <c r="F27" s="437"/>
      <c r="G27" s="437"/>
      <c r="H27" s="437"/>
      <c r="I27" s="437"/>
      <c r="J27" s="437"/>
      <c r="K27" s="437"/>
      <c r="L27" s="437"/>
      <c r="M27" s="437"/>
      <c r="N27" s="437"/>
      <c r="O27" s="438" t="str">
        <f>IF(無償化名簿!I8=0,"",無償化名簿!I8)</f>
        <v/>
      </c>
      <c r="P27" s="439"/>
      <c r="Q27" s="439"/>
      <c r="R27" s="439"/>
      <c r="S27" s="439"/>
      <c r="T27" s="439"/>
      <c r="U27" s="439"/>
      <c r="V27" s="439"/>
      <c r="W27" s="439"/>
      <c r="X27" s="439"/>
      <c r="Y27" s="439"/>
      <c r="Z27" s="439"/>
      <c r="AA27" s="439"/>
      <c r="AB27" s="439"/>
      <c r="AC27" s="439"/>
      <c r="AD27" s="439"/>
      <c r="AE27" s="439"/>
      <c r="AF27" s="439"/>
      <c r="AG27" s="439"/>
      <c r="AH27" s="439"/>
      <c r="AI27" s="439"/>
      <c r="AJ27" s="440"/>
      <c r="AK27" s="475" t="s">
        <v>4</v>
      </c>
      <c r="AL27" s="476"/>
      <c r="AM27" s="476"/>
      <c r="AN27" s="476"/>
      <c r="AO27" s="476"/>
      <c r="AP27" s="476"/>
      <c r="AQ27" s="476"/>
      <c r="AR27" s="477"/>
      <c r="AS27" s="524" t="s">
        <v>47</v>
      </c>
      <c r="AT27" s="525"/>
      <c r="AU27" s="442" t="str">
        <f>IF(無償化名簿!N3=0,"",無償化名簿!N3)</f>
        <v/>
      </c>
      <c r="AV27" s="442"/>
      <c r="AW27" s="442"/>
      <c r="AX27" s="442"/>
      <c r="AY27" s="442"/>
      <c r="AZ27" s="442"/>
      <c r="BA27" s="442"/>
      <c r="BB27" s="442"/>
      <c r="BC27" s="442"/>
      <c r="BD27" s="442"/>
      <c r="BE27" s="442"/>
      <c r="BF27" s="442"/>
      <c r="BG27" s="442"/>
      <c r="BH27" s="442"/>
      <c r="BI27" s="442"/>
      <c r="BJ27" s="442"/>
      <c r="BK27" s="442"/>
      <c r="BL27" s="442"/>
      <c r="BM27" s="442"/>
      <c r="BN27" s="442"/>
      <c r="BO27" s="443"/>
    </row>
    <row r="28" spans="1:68" ht="16.5" customHeight="1">
      <c r="B28" s="528" t="s">
        <v>24</v>
      </c>
      <c r="C28" s="529"/>
      <c r="D28" s="529"/>
      <c r="E28" s="529"/>
      <c r="F28" s="529"/>
      <c r="G28" s="529"/>
      <c r="H28" s="529"/>
      <c r="I28" s="529"/>
      <c r="J28" s="529"/>
      <c r="K28" s="529"/>
      <c r="L28" s="529"/>
      <c r="M28" s="529"/>
      <c r="N28" s="529"/>
      <c r="O28" s="452" t="str">
        <f>IF(無償化名簿!I7=0,"",無償化名簿!I7)</f>
        <v/>
      </c>
      <c r="P28" s="453"/>
      <c r="Q28" s="453"/>
      <c r="R28" s="453"/>
      <c r="S28" s="453"/>
      <c r="T28" s="453"/>
      <c r="U28" s="453"/>
      <c r="V28" s="453"/>
      <c r="W28" s="453"/>
      <c r="X28" s="453"/>
      <c r="Y28" s="453"/>
      <c r="Z28" s="453"/>
      <c r="AA28" s="453"/>
      <c r="AB28" s="453"/>
      <c r="AC28" s="453"/>
      <c r="AD28" s="453"/>
      <c r="AE28" s="453"/>
      <c r="AF28" s="453"/>
      <c r="AG28" s="453"/>
      <c r="AH28" s="453"/>
      <c r="AI28" s="453"/>
      <c r="AJ28" s="484"/>
      <c r="AK28" s="478"/>
      <c r="AL28" s="479"/>
      <c r="AM28" s="479"/>
      <c r="AN28" s="479"/>
      <c r="AO28" s="479"/>
      <c r="AP28" s="479"/>
      <c r="AQ28" s="479"/>
      <c r="AR28" s="480"/>
      <c r="AS28" s="450" t="str">
        <f>IF(無償化名簿!I5=0,"",無償化名簿!I5)</f>
        <v/>
      </c>
      <c r="AT28" s="451"/>
      <c r="AU28" s="451"/>
      <c r="AV28" s="451"/>
      <c r="AW28" s="451"/>
      <c r="AX28" s="451"/>
      <c r="AY28" s="451"/>
      <c r="AZ28" s="451"/>
      <c r="BA28" s="451"/>
      <c r="BB28" s="451"/>
      <c r="BC28" s="451"/>
      <c r="BD28" s="451"/>
      <c r="BE28" s="451"/>
      <c r="BF28" s="451"/>
      <c r="BG28" s="451"/>
      <c r="BH28" s="451"/>
      <c r="BI28" s="451"/>
      <c r="BJ28" s="451"/>
      <c r="BK28" s="451"/>
      <c r="BL28" s="451"/>
      <c r="BM28" s="451"/>
      <c r="BN28" s="451"/>
      <c r="BO28" s="532"/>
    </row>
    <row r="29" spans="1:68" ht="16.5" customHeight="1">
      <c r="B29" s="528"/>
      <c r="C29" s="529"/>
      <c r="D29" s="529"/>
      <c r="E29" s="529"/>
      <c r="F29" s="529"/>
      <c r="G29" s="529"/>
      <c r="H29" s="529"/>
      <c r="I29" s="529"/>
      <c r="J29" s="529"/>
      <c r="K29" s="529"/>
      <c r="L29" s="529"/>
      <c r="M29" s="529"/>
      <c r="N29" s="529"/>
      <c r="O29" s="452"/>
      <c r="P29" s="453"/>
      <c r="Q29" s="453"/>
      <c r="R29" s="453"/>
      <c r="S29" s="453"/>
      <c r="T29" s="453"/>
      <c r="U29" s="453"/>
      <c r="V29" s="453"/>
      <c r="W29" s="453"/>
      <c r="X29" s="453"/>
      <c r="Y29" s="453"/>
      <c r="Z29" s="453"/>
      <c r="AA29" s="453"/>
      <c r="AB29" s="453"/>
      <c r="AC29" s="453"/>
      <c r="AD29" s="453"/>
      <c r="AE29" s="453"/>
      <c r="AF29" s="453"/>
      <c r="AG29" s="453"/>
      <c r="AH29" s="453"/>
      <c r="AI29" s="453"/>
      <c r="AJ29" s="484"/>
      <c r="AK29" s="478"/>
      <c r="AL29" s="479"/>
      <c r="AM29" s="479"/>
      <c r="AN29" s="479"/>
      <c r="AO29" s="479"/>
      <c r="AP29" s="479"/>
      <c r="AQ29" s="479"/>
      <c r="AR29" s="480"/>
      <c r="AS29" s="533"/>
      <c r="AT29" s="534"/>
      <c r="AU29" s="534"/>
      <c r="AV29" s="534"/>
      <c r="AW29" s="534"/>
      <c r="AX29" s="534"/>
      <c r="AY29" s="534"/>
      <c r="AZ29" s="534"/>
      <c r="BA29" s="534"/>
      <c r="BB29" s="534"/>
      <c r="BC29" s="534"/>
      <c r="BD29" s="534"/>
      <c r="BE29" s="534"/>
      <c r="BF29" s="534"/>
      <c r="BG29" s="534"/>
      <c r="BH29" s="534"/>
      <c r="BI29" s="534"/>
      <c r="BJ29" s="534"/>
      <c r="BK29" s="534"/>
      <c r="BL29" s="534"/>
      <c r="BM29" s="534"/>
      <c r="BN29" s="534"/>
      <c r="BO29" s="535"/>
    </row>
    <row r="30" spans="1:68" ht="16.5" customHeight="1">
      <c r="B30" s="530"/>
      <c r="C30" s="531"/>
      <c r="D30" s="531"/>
      <c r="E30" s="531"/>
      <c r="F30" s="531"/>
      <c r="G30" s="531"/>
      <c r="H30" s="531"/>
      <c r="I30" s="531"/>
      <c r="J30" s="531"/>
      <c r="K30" s="531"/>
      <c r="L30" s="531"/>
      <c r="M30" s="531"/>
      <c r="N30" s="531"/>
      <c r="O30" s="454"/>
      <c r="P30" s="455"/>
      <c r="Q30" s="455"/>
      <c r="R30" s="455"/>
      <c r="S30" s="455"/>
      <c r="T30" s="455"/>
      <c r="U30" s="455"/>
      <c r="V30" s="455"/>
      <c r="W30" s="455"/>
      <c r="X30" s="455"/>
      <c r="Y30" s="455"/>
      <c r="Z30" s="455"/>
      <c r="AA30" s="455"/>
      <c r="AB30" s="455"/>
      <c r="AC30" s="455"/>
      <c r="AD30" s="455"/>
      <c r="AE30" s="455"/>
      <c r="AF30" s="455"/>
      <c r="AG30" s="455"/>
      <c r="AH30" s="455"/>
      <c r="AI30" s="455"/>
      <c r="AJ30" s="485"/>
      <c r="AK30" s="481"/>
      <c r="AL30" s="482"/>
      <c r="AM30" s="482"/>
      <c r="AN30" s="482"/>
      <c r="AO30" s="482"/>
      <c r="AP30" s="482"/>
      <c r="AQ30" s="482"/>
      <c r="AR30" s="483"/>
      <c r="AS30" s="527" t="s">
        <v>8</v>
      </c>
      <c r="AT30" s="514"/>
      <c r="AU30" s="514"/>
      <c r="AV30" s="538" t="str">
        <f>IF(無償化名簿!N5=0,"",無償化名簿!N5)</f>
        <v/>
      </c>
      <c r="AW30" s="538"/>
      <c r="AX30" s="538"/>
      <c r="AY30" s="538"/>
      <c r="AZ30" s="538"/>
      <c r="BA30" s="538"/>
      <c r="BB30" s="538"/>
      <c r="BC30" s="538"/>
      <c r="BD30" s="538"/>
      <c r="BE30" s="538"/>
      <c r="BF30" s="538"/>
      <c r="BG30" s="538"/>
      <c r="BH30" s="538"/>
      <c r="BI30" s="538"/>
      <c r="BJ30" s="538"/>
      <c r="BK30" s="538"/>
      <c r="BL30" s="538"/>
      <c r="BM30" s="538"/>
      <c r="BN30" s="538"/>
      <c r="BO30" s="539"/>
    </row>
    <row r="31" spans="1:68" ht="16.5" customHeight="1">
      <c r="B31" s="436" t="s">
        <v>36</v>
      </c>
      <c r="C31" s="437"/>
      <c r="D31" s="437"/>
      <c r="E31" s="437"/>
      <c r="F31" s="437"/>
      <c r="G31" s="437"/>
      <c r="H31" s="437"/>
      <c r="I31" s="437"/>
      <c r="J31" s="437"/>
      <c r="K31" s="437"/>
      <c r="L31" s="437"/>
      <c r="M31" s="437"/>
      <c r="N31" s="540"/>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475" t="s">
        <v>4</v>
      </c>
      <c r="AL31" s="476"/>
      <c r="AM31" s="476"/>
      <c r="AN31" s="476"/>
      <c r="AO31" s="476"/>
      <c r="AP31" s="476"/>
      <c r="AQ31" s="476"/>
      <c r="AR31" s="477"/>
      <c r="AS31" s="524" t="s">
        <v>37</v>
      </c>
      <c r="AT31" s="525"/>
      <c r="AU31" s="471"/>
      <c r="AV31" s="518"/>
      <c r="AW31" s="518"/>
      <c r="AX31" s="518"/>
      <c r="AY31" s="518"/>
      <c r="AZ31" s="518"/>
      <c r="BA31" s="518"/>
      <c r="BB31" s="518"/>
      <c r="BC31" s="518"/>
      <c r="BD31" s="518"/>
      <c r="BE31" s="518"/>
      <c r="BF31" s="518"/>
      <c r="BG31" s="518"/>
      <c r="BH31" s="518"/>
      <c r="BI31" s="518"/>
      <c r="BJ31" s="518"/>
      <c r="BK31" s="518"/>
      <c r="BL31" s="518"/>
      <c r="BM31" s="518"/>
      <c r="BN31" s="518"/>
      <c r="BO31" s="518"/>
    </row>
    <row r="32" spans="1:68" ht="16.5" customHeight="1">
      <c r="B32" s="528" t="s">
        <v>25</v>
      </c>
      <c r="C32" s="529"/>
      <c r="D32" s="529"/>
      <c r="E32" s="529"/>
      <c r="F32" s="529"/>
      <c r="G32" s="529"/>
      <c r="H32" s="529"/>
      <c r="I32" s="529"/>
      <c r="J32" s="529"/>
      <c r="K32" s="529"/>
      <c r="L32" s="529"/>
      <c r="M32" s="529"/>
      <c r="N32" s="555"/>
      <c r="O32" s="541"/>
      <c r="P32" s="541"/>
      <c r="Q32" s="541"/>
      <c r="R32" s="541"/>
      <c r="S32" s="541"/>
      <c r="T32" s="541"/>
      <c r="U32" s="541"/>
      <c r="V32" s="541"/>
      <c r="W32" s="541"/>
      <c r="X32" s="541"/>
      <c r="Y32" s="541"/>
      <c r="Z32" s="541"/>
      <c r="AA32" s="541"/>
      <c r="AB32" s="541"/>
      <c r="AC32" s="541"/>
      <c r="AD32" s="541"/>
      <c r="AE32" s="541"/>
      <c r="AF32" s="541"/>
      <c r="AG32" s="541"/>
      <c r="AH32" s="541"/>
      <c r="AI32" s="541"/>
      <c r="AJ32" s="541"/>
      <c r="AK32" s="478"/>
      <c r="AL32" s="479"/>
      <c r="AM32" s="479"/>
      <c r="AN32" s="479"/>
      <c r="AO32" s="479"/>
      <c r="AP32" s="479"/>
      <c r="AQ32" s="479"/>
      <c r="AR32" s="480"/>
      <c r="AS32" s="526"/>
      <c r="AT32" s="526"/>
      <c r="AU32" s="526"/>
      <c r="AV32" s="526"/>
      <c r="AW32" s="526"/>
      <c r="AX32" s="526"/>
      <c r="AY32" s="526"/>
      <c r="AZ32" s="526"/>
      <c r="BA32" s="526"/>
      <c r="BB32" s="526"/>
      <c r="BC32" s="526"/>
      <c r="BD32" s="526"/>
      <c r="BE32" s="526"/>
      <c r="BF32" s="526"/>
      <c r="BG32" s="526"/>
      <c r="BH32" s="526"/>
      <c r="BI32" s="526"/>
      <c r="BJ32" s="526"/>
      <c r="BK32" s="526"/>
      <c r="BL32" s="526"/>
      <c r="BM32" s="526"/>
      <c r="BN32" s="526"/>
      <c r="BO32" s="526"/>
    </row>
    <row r="33" spans="1:98" ht="16.5" customHeight="1">
      <c r="B33" s="528"/>
      <c r="C33" s="529"/>
      <c r="D33" s="529"/>
      <c r="E33" s="529"/>
      <c r="F33" s="529"/>
      <c r="G33" s="529"/>
      <c r="H33" s="529"/>
      <c r="I33" s="529"/>
      <c r="J33" s="529"/>
      <c r="K33" s="529"/>
      <c r="L33" s="529"/>
      <c r="M33" s="529"/>
      <c r="N33" s="555"/>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78"/>
      <c r="AL33" s="479"/>
      <c r="AM33" s="479"/>
      <c r="AN33" s="479"/>
      <c r="AO33" s="479"/>
      <c r="AP33" s="479"/>
      <c r="AQ33" s="479"/>
      <c r="AR33" s="480"/>
      <c r="AS33" s="518"/>
      <c r="AT33" s="518"/>
      <c r="AU33" s="518"/>
      <c r="AV33" s="518"/>
      <c r="AW33" s="518"/>
      <c r="AX33" s="518"/>
      <c r="AY33" s="518"/>
      <c r="AZ33" s="518"/>
      <c r="BA33" s="518"/>
      <c r="BB33" s="518"/>
      <c r="BC33" s="518"/>
      <c r="BD33" s="518"/>
      <c r="BE33" s="518"/>
      <c r="BF33" s="518"/>
      <c r="BG33" s="518"/>
      <c r="BH33" s="518"/>
      <c r="BI33" s="518"/>
      <c r="BJ33" s="518"/>
      <c r="BK33" s="518"/>
      <c r="BL33" s="518"/>
      <c r="BM33" s="518"/>
      <c r="BN33" s="518"/>
      <c r="BO33" s="518"/>
    </row>
    <row r="34" spans="1:98" ht="16.5" customHeight="1">
      <c r="B34" s="530"/>
      <c r="C34" s="531"/>
      <c r="D34" s="531"/>
      <c r="E34" s="531"/>
      <c r="F34" s="531"/>
      <c r="G34" s="531"/>
      <c r="H34" s="531"/>
      <c r="I34" s="531"/>
      <c r="J34" s="531"/>
      <c r="K34" s="531"/>
      <c r="L34" s="531"/>
      <c r="M34" s="531"/>
      <c r="N34" s="556"/>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81"/>
      <c r="AL34" s="482"/>
      <c r="AM34" s="482"/>
      <c r="AN34" s="482"/>
      <c r="AO34" s="482"/>
      <c r="AP34" s="482"/>
      <c r="AQ34" s="482"/>
      <c r="AR34" s="483"/>
      <c r="AS34" s="527" t="s">
        <v>8</v>
      </c>
      <c r="AT34" s="514"/>
      <c r="AU34" s="514"/>
      <c r="AV34" s="474"/>
      <c r="AW34" s="541"/>
      <c r="AX34" s="541"/>
      <c r="AY34" s="541"/>
      <c r="AZ34" s="541"/>
      <c r="BA34" s="541"/>
      <c r="BB34" s="541"/>
      <c r="BC34" s="541"/>
      <c r="BD34" s="541"/>
      <c r="BE34" s="541"/>
      <c r="BF34" s="541"/>
      <c r="BG34" s="541"/>
      <c r="BH34" s="541"/>
      <c r="BI34" s="541"/>
      <c r="BJ34" s="541"/>
      <c r="BK34" s="541"/>
      <c r="BL34" s="541"/>
      <c r="BM34" s="541"/>
      <c r="BN34" s="541"/>
      <c r="BO34" s="541"/>
    </row>
    <row r="35" spans="1:98" s="88" customFormat="1" ht="16.5" customHeight="1">
      <c r="B35" s="425" t="s">
        <v>247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row>
    <row r="36" spans="1:98" s="88" customFormat="1" ht="16.5" customHeight="1">
      <c r="B36" s="542" t="s">
        <v>26</v>
      </c>
      <c r="C36" s="543"/>
      <c r="D36" s="543"/>
      <c r="E36" s="543"/>
      <c r="F36" s="543"/>
      <c r="G36" s="543"/>
      <c r="H36" s="543"/>
      <c r="I36" s="544"/>
      <c r="J36" s="520" t="s">
        <v>92</v>
      </c>
      <c r="K36" s="521"/>
      <c r="L36" s="521"/>
      <c r="M36" s="521"/>
      <c r="N36" s="521"/>
      <c r="O36" s="521"/>
      <c r="P36" s="521"/>
      <c r="Q36" s="521"/>
      <c r="R36" s="521"/>
      <c r="S36" s="521"/>
      <c r="T36" s="521"/>
      <c r="U36" s="521"/>
      <c r="V36" s="521"/>
      <c r="W36" s="521"/>
      <c r="X36" s="521"/>
      <c r="Y36" s="522"/>
      <c r="Z36" s="542" t="s">
        <v>17</v>
      </c>
      <c r="AA36" s="543"/>
      <c r="AB36" s="543"/>
      <c r="AC36" s="543"/>
      <c r="AD36" s="543"/>
      <c r="AE36" s="543"/>
      <c r="AF36" s="543"/>
      <c r="AG36" s="543"/>
      <c r="AH36" s="543"/>
      <c r="AI36" s="543"/>
      <c r="AJ36" s="544"/>
      <c r="AK36" s="553">
        <f>内訳・提供証明書!W7</f>
        <v>0</v>
      </c>
      <c r="AL36" s="553"/>
      <c r="AM36" s="553"/>
      <c r="AN36" s="553"/>
      <c r="AO36" s="553"/>
      <c r="AP36" s="553"/>
      <c r="AQ36" s="553"/>
      <c r="AR36" s="553"/>
      <c r="AS36" s="553"/>
      <c r="AT36" s="553"/>
      <c r="AU36" s="553"/>
      <c r="AV36" s="553"/>
      <c r="AW36" s="553"/>
      <c r="AX36" s="553"/>
      <c r="AY36" s="521" t="s">
        <v>5</v>
      </c>
      <c r="AZ36" s="521"/>
      <c r="BA36" s="522"/>
    </row>
    <row r="37" spans="1:98" s="88" customFormat="1" ht="16.5" customHeight="1">
      <c r="B37" s="545"/>
      <c r="C37" s="546"/>
      <c r="D37" s="546"/>
      <c r="E37" s="546"/>
      <c r="F37" s="546"/>
      <c r="G37" s="546"/>
      <c r="H37" s="546"/>
      <c r="I37" s="547"/>
      <c r="J37" s="523"/>
      <c r="K37" s="429"/>
      <c r="L37" s="429"/>
      <c r="M37" s="429"/>
      <c r="N37" s="429"/>
      <c r="O37" s="429"/>
      <c r="P37" s="429"/>
      <c r="Q37" s="429"/>
      <c r="R37" s="429"/>
      <c r="S37" s="429"/>
      <c r="T37" s="429"/>
      <c r="U37" s="429"/>
      <c r="V37" s="429"/>
      <c r="W37" s="429"/>
      <c r="X37" s="429"/>
      <c r="Y37" s="457"/>
      <c r="Z37" s="545"/>
      <c r="AA37" s="546"/>
      <c r="AB37" s="546"/>
      <c r="AC37" s="546"/>
      <c r="AD37" s="546"/>
      <c r="AE37" s="546"/>
      <c r="AF37" s="546"/>
      <c r="AG37" s="546"/>
      <c r="AH37" s="546"/>
      <c r="AI37" s="546"/>
      <c r="AJ37" s="547"/>
      <c r="AK37" s="554"/>
      <c r="AL37" s="554"/>
      <c r="AM37" s="554"/>
      <c r="AN37" s="554"/>
      <c r="AO37" s="554"/>
      <c r="AP37" s="554"/>
      <c r="AQ37" s="554"/>
      <c r="AR37" s="554"/>
      <c r="AS37" s="554"/>
      <c r="AT37" s="554"/>
      <c r="AU37" s="554"/>
      <c r="AV37" s="554"/>
      <c r="AW37" s="554"/>
      <c r="AX37" s="554"/>
      <c r="AY37" s="429"/>
      <c r="AZ37" s="429"/>
      <c r="BA37" s="457"/>
      <c r="BB37" s="100"/>
    </row>
    <row r="38" spans="1:98" ht="16.5" customHeight="1">
      <c r="B38" s="519" t="s">
        <v>248</v>
      </c>
      <c r="C38" s="519"/>
      <c r="D38" s="519"/>
      <c r="E38" s="519"/>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c r="AZ38" s="519"/>
      <c r="BA38" s="519"/>
      <c r="BB38" s="425"/>
      <c r="BC38" s="425"/>
      <c r="BD38" s="425"/>
      <c r="BE38" s="425"/>
      <c r="BF38" s="425"/>
      <c r="BG38" s="425"/>
      <c r="BH38" s="425"/>
      <c r="BI38" s="425"/>
      <c r="BJ38" s="425"/>
      <c r="BK38" s="425"/>
      <c r="BL38" s="425"/>
      <c r="BM38" s="425"/>
      <c r="BN38" s="425"/>
      <c r="BO38" s="425"/>
      <c r="CE38" s="95"/>
    </row>
    <row r="39" spans="1:98" ht="19.5" customHeight="1">
      <c r="D39" s="101" t="s">
        <v>172</v>
      </c>
      <c r="E39" s="536" t="s">
        <v>174</v>
      </c>
      <c r="F39" s="536"/>
      <c r="G39" s="536"/>
      <c r="H39" s="536"/>
      <c r="I39" s="536"/>
      <c r="J39" s="536"/>
      <c r="K39" s="536"/>
      <c r="L39" s="536"/>
      <c r="M39" s="536"/>
      <c r="N39" s="536"/>
      <c r="O39" s="536"/>
      <c r="P39" s="536"/>
      <c r="Q39" s="536"/>
      <c r="R39" s="536"/>
      <c r="S39" s="536"/>
      <c r="T39" s="536"/>
      <c r="U39" s="536"/>
      <c r="V39" s="536"/>
      <c r="W39" s="536"/>
      <c r="X39" s="536"/>
      <c r="Y39" s="536"/>
      <c r="Z39" s="537" t="str">
        <f>IF(無償化名簿!I3=0,"",無償化名簿!I3)</f>
        <v>認可外保育施設</v>
      </c>
      <c r="AA39" s="537"/>
      <c r="AB39" s="537"/>
      <c r="AC39" s="537"/>
      <c r="AD39" s="537"/>
      <c r="AE39" s="537"/>
      <c r="AF39" s="537"/>
      <c r="AG39" s="537"/>
      <c r="AH39" s="537"/>
      <c r="AI39" s="537"/>
      <c r="AJ39" s="536" t="s">
        <v>175</v>
      </c>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6"/>
      <c r="BI39" s="536"/>
      <c r="BJ39" s="536"/>
      <c r="BK39" s="536"/>
      <c r="BL39" s="536"/>
      <c r="BM39" s="536"/>
      <c r="BN39" s="536"/>
      <c r="BO39" s="536"/>
    </row>
    <row r="40" spans="1:98" ht="19.5" customHeight="1">
      <c r="D40" s="93"/>
      <c r="E40" s="93"/>
      <c r="F40" s="93"/>
      <c r="G40" s="93"/>
      <c r="H40" s="93"/>
      <c r="I40" s="93"/>
      <c r="J40" s="431" t="s">
        <v>173</v>
      </c>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row>
    <row r="41" spans="1:98" ht="16.5" customHeight="1">
      <c r="B41" s="435" t="s">
        <v>249</v>
      </c>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435"/>
      <c r="BD41" s="435"/>
      <c r="BE41" s="435"/>
      <c r="BF41" s="435"/>
      <c r="BG41" s="435"/>
      <c r="BH41" s="435"/>
      <c r="BI41" s="435"/>
      <c r="BJ41" s="435"/>
      <c r="BK41" s="435"/>
      <c r="BL41" s="435"/>
      <c r="BM41" s="435"/>
      <c r="BN41" s="435"/>
      <c r="BO41" s="435"/>
    </row>
    <row r="42" spans="1:98" s="90" customFormat="1" ht="18.75" customHeight="1">
      <c r="B42" s="505" t="s">
        <v>9</v>
      </c>
      <c r="C42" s="506"/>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7" t="s">
        <v>105</v>
      </c>
      <c r="AL42" s="508"/>
      <c r="AM42" s="508"/>
      <c r="AN42" s="508"/>
      <c r="AO42" s="508"/>
      <c r="AP42" s="508"/>
      <c r="AQ42" s="508"/>
      <c r="AR42" s="508"/>
      <c r="AS42" s="508"/>
      <c r="AT42" s="509"/>
      <c r="AU42" s="470" t="s">
        <v>134</v>
      </c>
      <c r="AV42" s="470"/>
      <c r="AW42" s="493" t="s">
        <v>18</v>
      </c>
      <c r="AX42" s="493"/>
      <c r="AY42" s="493"/>
      <c r="AZ42" s="493"/>
      <c r="BA42" s="493"/>
      <c r="BB42" s="493"/>
      <c r="BC42" s="470" t="s">
        <v>134</v>
      </c>
      <c r="BD42" s="470"/>
      <c r="BE42" s="493" t="s">
        <v>19</v>
      </c>
      <c r="BF42" s="493"/>
      <c r="BG42" s="493"/>
      <c r="BH42" s="493"/>
      <c r="BI42" s="493"/>
      <c r="BJ42" s="494"/>
      <c r="BK42" s="494"/>
      <c r="BL42" s="494"/>
      <c r="BM42" s="494"/>
      <c r="BN42" s="494"/>
      <c r="BO42" s="495"/>
    </row>
    <row r="43" spans="1:98" s="102" customFormat="1" ht="18.75" customHeight="1">
      <c r="A43" s="96"/>
      <c r="B43" s="501"/>
      <c r="C43" s="502"/>
      <c r="D43" s="502"/>
      <c r="E43" s="502"/>
      <c r="F43" s="502"/>
      <c r="G43" s="502"/>
      <c r="H43" s="502"/>
      <c r="I43" s="502"/>
      <c r="J43" s="502"/>
      <c r="K43" s="502"/>
      <c r="L43" s="502"/>
      <c r="M43" s="502"/>
      <c r="N43" s="503" t="s">
        <v>0</v>
      </c>
      <c r="O43" s="503"/>
      <c r="P43" s="503"/>
      <c r="Q43" s="503"/>
      <c r="R43" s="503"/>
      <c r="S43" s="503"/>
      <c r="T43" s="503"/>
      <c r="U43" s="503"/>
      <c r="V43" s="503"/>
      <c r="W43" s="503"/>
      <c r="X43" s="503"/>
      <c r="Y43" s="502"/>
      <c r="Z43" s="502"/>
      <c r="AA43" s="502"/>
      <c r="AB43" s="502"/>
      <c r="AC43" s="502"/>
      <c r="AD43" s="502"/>
      <c r="AE43" s="502"/>
      <c r="AF43" s="502"/>
      <c r="AG43" s="504" t="s">
        <v>1</v>
      </c>
      <c r="AH43" s="504"/>
      <c r="AI43" s="504"/>
      <c r="AJ43" s="504"/>
      <c r="AK43" s="511" t="s">
        <v>10</v>
      </c>
      <c r="AL43" s="512"/>
      <c r="AM43" s="512"/>
      <c r="AN43" s="512"/>
      <c r="AO43" s="512"/>
      <c r="AP43" s="512"/>
      <c r="AQ43" s="512"/>
      <c r="AR43" s="512"/>
      <c r="AS43" s="512"/>
      <c r="AT43" s="513"/>
      <c r="AU43" s="498"/>
      <c r="AV43" s="498"/>
      <c r="AW43" s="499"/>
      <c r="AX43" s="500"/>
      <c r="AY43" s="498"/>
      <c r="AZ43" s="499"/>
      <c r="BA43" s="500"/>
      <c r="BB43" s="498"/>
      <c r="BC43" s="499"/>
      <c r="BD43" s="500"/>
      <c r="BE43" s="498"/>
      <c r="BF43" s="499"/>
      <c r="BG43" s="500"/>
      <c r="BH43" s="498"/>
      <c r="BI43" s="499"/>
      <c r="BJ43" s="500"/>
      <c r="BK43" s="498"/>
      <c r="BL43" s="499"/>
      <c r="BM43" s="500"/>
      <c r="BN43" s="498"/>
      <c r="BO43" s="510"/>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1:98" s="102" customFormat="1" ht="18.75" customHeight="1">
      <c r="A44" s="96"/>
      <c r="B44" s="472"/>
      <c r="C44" s="473"/>
      <c r="D44" s="473"/>
      <c r="E44" s="473"/>
      <c r="F44" s="473"/>
      <c r="G44" s="473"/>
      <c r="H44" s="473"/>
      <c r="I44" s="473"/>
      <c r="J44" s="473"/>
      <c r="K44" s="473"/>
      <c r="L44" s="473"/>
      <c r="M44" s="473"/>
      <c r="N44" s="514" t="s">
        <v>2</v>
      </c>
      <c r="O44" s="514"/>
      <c r="P44" s="514"/>
      <c r="Q44" s="514"/>
      <c r="R44" s="514"/>
      <c r="S44" s="514"/>
      <c r="T44" s="514"/>
      <c r="U44" s="514"/>
      <c r="V44" s="514"/>
      <c r="W44" s="514"/>
      <c r="X44" s="514"/>
      <c r="Y44" s="473"/>
      <c r="Z44" s="473"/>
      <c r="AA44" s="473"/>
      <c r="AB44" s="473"/>
      <c r="AC44" s="473"/>
      <c r="AD44" s="473"/>
      <c r="AE44" s="473"/>
      <c r="AF44" s="473"/>
      <c r="AG44" s="514" t="s">
        <v>3</v>
      </c>
      <c r="AH44" s="514"/>
      <c r="AI44" s="514"/>
      <c r="AJ44" s="504"/>
      <c r="AK44" s="515" t="s">
        <v>11</v>
      </c>
      <c r="AL44" s="516"/>
      <c r="AM44" s="516"/>
      <c r="AN44" s="516"/>
      <c r="AO44" s="516"/>
      <c r="AP44" s="516"/>
      <c r="AQ44" s="516"/>
      <c r="AR44" s="516"/>
      <c r="AS44" s="516"/>
      <c r="AT44" s="517"/>
      <c r="AU44" s="496"/>
      <c r="AV44" s="496"/>
      <c r="AW44" s="496"/>
      <c r="AX44" s="496"/>
      <c r="AY44" s="496"/>
      <c r="AZ44" s="496"/>
      <c r="BA44" s="496"/>
      <c r="BB44" s="496"/>
      <c r="BC44" s="496"/>
      <c r="BD44" s="496"/>
      <c r="BE44" s="496"/>
      <c r="BF44" s="496"/>
      <c r="BG44" s="496"/>
      <c r="BH44" s="496"/>
      <c r="BI44" s="496"/>
      <c r="BJ44" s="496"/>
      <c r="BK44" s="496"/>
      <c r="BL44" s="496"/>
      <c r="BM44" s="496"/>
      <c r="BN44" s="496"/>
      <c r="BO44" s="497"/>
      <c r="BP44" s="95"/>
      <c r="BQ44" s="95"/>
      <c r="BR44" s="95"/>
      <c r="BS44" s="95"/>
      <c r="BT44" s="95"/>
      <c r="BU44" s="95"/>
      <c r="BV44" s="95"/>
      <c r="BW44" s="95"/>
      <c r="BX44" s="95"/>
      <c r="BY44" s="95"/>
      <c r="BZ44" s="95"/>
      <c r="CA44" s="95"/>
      <c r="CB44" s="95"/>
      <c r="CC44" s="95"/>
      <c r="CD44" s="95"/>
      <c r="CE44" s="95"/>
      <c r="CF44" s="95"/>
      <c r="CG44" s="95"/>
      <c r="CH44" s="95"/>
      <c r="CI44" s="95"/>
      <c r="CJ44" s="95"/>
      <c r="CK44" s="95"/>
    </row>
    <row r="45" spans="1:98" s="90" customFormat="1" ht="18.75" customHeight="1">
      <c r="B45" s="491" t="s">
        <v>179</v>
      </c>
      <c r="C45" s="492"/>
      <c r="D45" s="492"/>
      <c r="E45" s="492"/>
      <c r="F45" s="492"/>
      <c r="G45" s="492"/>
      <c r="H45" s="492"/>
      <c r="I45" s="492"/>
      <c r="J45" s="492"/>
      <c r="K45" s="492"/>
      <c r="L45" s="492"/>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c r="BB45" s="492"/>
      <c r="BC45" s="492"/>
      <c r="BD45" s="492"/>
      <c r="BE45" s="492"/>
      <c r="BF45" s="492"/>
      <c r="BG45" s="492"/>
      <c r="BH45" s="492"/>
      <c r="BI45" s="492"/>
      <c r="BJ45" s="492"/>
      <c r="BK45" s="492"/>
      <c r="BL45" s="492"/>
      <c r="BM45" s="492"/>
      <c r="BN45" s="492"/>
      <c r="BO45" s="552"/>
      <c r="CE45" s="95"/>
      <c r="CF45" s="95"/>
      <c r="CG45" s="95"/>
      <c r="CH45" s="95"/>
      <c r="CI45" s="95"/>
      <c r="CJ45" s="95"/>
      <c r="CK45" s="95"/>
      <c r="CL45" s="95"/>
      <c r="CM45" s="95"/>
      <c r="CN45" s="95"/>
      <c r="CO45" s="95"/>
      <c r="CP45" s="95"/>
      <c r="CQ45" s="95"/>
      <c r="CR45" s="95"/>
      <c r="CS45" s="95"/>
      <c r="CT45" s="95"/>
    </row>
    <row r="46" spans="1:98" s="102" customFormat="1" ht="30.75" customHeight="1">
      <c r="A46" s="96"/>
      <c r="B46" s="557" t="s">
        <v>180</v>
      </c>
      <c r="C46" s="558"/>
      <c r="D46" s="558"/>
      <c r="E46" s="558"/>
      <c r="F46" s="558"/>
      <c r="G46" s="558"/>
      <c r="H46" s="558"/>
      <c r="I46" s="558"/>
      <c r="J46" s="558"/>
      <c r="K46" s="558"/>
      <c r="L46" s="558"/>
      <c r="M46" s="558"/>
      <c r="N46" s="559"/>
      <c r="O46" s="551"/>
      <c r="P46" s="548"/>
      <c r="Q46" s="549"/>
      <c r="R46" s="548"/>
      <c r="S46" s="548"/>
      <c r="T46" s="549"/>
      <c r="U46" s="548"/>
      <c r="V46" s="548"/>
      <c r="W46" s="549"/>
      <c r="X46" s="548"/>
      <c r="Y46" s="548"/>
      <c r="Z46" s="549"/>
      <c r="AA46" s="548"/>
      <c r="AB46" s="548"/>
      <c r="AC46" s="550"/>
      <c r="AD46" s="557" t="s">
        <v>181</v>
      </c>
      <c r="AE46" s="558"/>
      <c r="AF46" s="558"/>
      <c r="AG46" s="558"/>
      <c r="AH46" s="558"/>
      <c r="AI46" s="558"/>
      <c r="AJ46" s="558"/>
      <c r="AK46" s="558"/>
      <c r="AL46" s="558"/>
      <c r="AM46" s="558"/>
      <c r="AN46" s="558"/>
      <c r="AO46" s="558"/>
      <c r="AP46" s="558"/>
      <c r="AQ46" s="559"/>
      <c r="AR46" s="551"/>
      <c r="AS46" s="548"/>
      <c r="AT46" s="549"/>
      <c r="AU46" s="548"/>
      <c r="AV46" s="548"/>
      <c r="AW46" s="549"/>
      <c r="AX46" s="548"/>
      <c r="AY46" s="548"/>
      <c r="AZ46" s="549"/>
      <c r="BA46" s="548"/>
      <c r="BB46" s="548"/>
      <c r="BC46" s="549"/>
      <c r="BD46" s="548"/>
      <c r="BE46" s="548"/>
      <c r="BF46" s="549"/>
      <c r="BG46" s="548"/>
      <c r="BH46" s="548"/>
      <c r="BI46" s="549"/>
      <c r="BJ46" s="548"/>
      <c r="BK46" s="548"/>
      <c r="BL46" s="549"/>
      <c r="BM46" s="548"/>
      <c r="BN46" s="548"/>
      <c r="BO46" s="550"/>
      <c r="BP46" s="95"/>
      <c r="BQ46" s="95"/>
      <c r="BR46" s="95"/>
      <c r="BS46" s="95"/>
      <c r="BT46" s="95"/>
      <c r="BU46" s="95"/>
      <c r="BV46" s="95"/>
      <c r="BW46" s="95"/>
      <c r="BX46" s="95"/>
      <c r="BY46" s="95"/>
      <c r="BZ46" s="95"/>
      <c r="CA46" s="95"/>
      <c r="CB46" s="95"/>
      <c r="CC46" s="95"/>
      <c r="CD46" s="95"/>
      <c r="CE46" s="89"/>
      <c r="CF46" s="89"/>
      <c r="CG46" s="89"/>
      <c r="CH46" s="89"/>
      <c r="CI46" s="89"/>
      <c r="CJ46" s="89"/>
      <c r="CK46" s="89"/>
      <c r="CL46" s="89"/>
      <c r="CM46" s="89"/>
      <c r="CN46" s="89"/>
      <c r="CO46" s="89"/>
      <c r="CP46" s="89"/>
      <c r="CQ46" s="89"/>
      <c r="CR46" s="89"/>
      <c r="CS46" s="89"/>
      <c r="CT46" s="89"/>
    </row>
    <row r="47" spans="1:98" s="103" customFormat="1" ht="18.75" customHeight="1">
      <c r="B47" s="104" t="s">
        <v>210</v>
      </c>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G47" s="199"/>
      <c r="AH47" s="199"/>
      <c r="AI47" s="424" t="str">
        <f>IF(無償化名簿!B3=0,"",無償化名簿!B3)</f>
        <v>北中城村</v>
      </c>
      <c r="AJ47" s="424"/>
      <c r="AK47" s="424"/>
      <c r="AL47" s="424"/>
      <c r="AM47" s="424"/>
      <c r="AN47" s="424"/>
      <c r="AO47" s="104" t="s">
        <v>171</v>
      </c>
      <c r="AQ47" s="104"/>
      <c r="AR47" s="104"/>
      <c r="AS47" s="104"/>
      <c r="AT47" s="104"/>
      <c r="AU47" s="104"/>
      <c r="AV47" s="104"/>
      <c r="AW47" s="104"/>
      <c r="AX47" s="104"/>
      <c r="AY47" s="104"/>
      <c r="AZ47" s="104"/>
      <c r="BA47" s="104"/>
      <c r="BB47" s="104"/>
      <c r="BC47" s="104"/>
      <c r="BD47" s="104"/>
      <c r="BE47" s="104"/>
      <c r="BF47" s="104"/>
      <c r="BG47" s="104"/>
      <c r="BH47" s="104"/>
      <c r="BI47" s="104"/>
      <c r="BJ47" s="96"/>
      <c r="BK47" s="96"/>
      <c r="BL47" s="96"/>
      <c r="BM47" s="96"/>
      <c r="BN47" s="96"/>
      <c r="BO47" s="96"/>
    </row>
    <row r="48" spans="1:9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sheetData>
  <sheetProtection sheet="1" formatCells="0" formatColumns="0" formatRows="0" insertColumns="0" insertRows="0" insertHyperlinks="0" deleteColumns="0" deleteRows="0" sort="0" autoFilter="0" pivotTables="0"/>
  <mergeCells count="113">
    <mergeCell ref="BG46:BI46"/>
    <mergeCell ref="BJ46:BL46"/>
    <mergeCell ref="BM46:BO46"/>
    <mergeCell ref="AR46:AT46"/>
    <mergeCell ref="AU46:AW46"/>
    <mergeCell ref="AX46:AZ46"/>
    <mergeCell ref="BA46:BC46"/>
    <mergeCell ref="BD46:BF46"/>
    <mergeCell ref="B45:BO45"/>
    <mergeCell ref="B46:N46"/>
    <mergeCell ref="O46:Q46"/>
    <mergeCell ref="R46:T46"/>
    <mergeCell ref="U46:W46"/>
    <mergeCell ref="X46:Z46"/>
    <mergeCell ref="AA46:AC46"/>
    <mergeCell ref="AD46:AQ46"/>
    <mergeCell ref="AJ39:BO39"/>
    <mergeCell ref="J40:AL40"/>
    <mergeCell ref="AV30:BO30"/>
    <mergeCell ref="B31:N31"/>
    <mergeCell ref="AS31:AT31"/>
    <mergeCell ref="AU31:BO31"/>
    <mergeCell ref="AV34:BO34"/>
    <mergeCell ref="B35:BO35"/>
    <mergeCell ref="B36:I37"/>
    <mergeCell ref="Z36:AJ37"/>
    <mergeCell ref="AK36:AX37"/>
    <mergeCell ref="B32:N34"/>
    <mergeCell ref="O32:AJ34"/>
    <mergeCell ref="B43:M44"/>
    <mergeCell ref="N43:X43"/>
    <mergeCell ref="Y43:AF44"/>
    <mergeCell ref="AG43:AJ43"/>
    <mergeCell ref="B42:AJ42"/>
    <mergeCell ref="AK42:AT42"/>
    <mergeCell ref="AU42:AV42"/>
    <mergeCell ref="AW42:BB42"/>
    <mergeCell ref="BM43:BO43"/>
    <mergeCell ref="AK43:AT43"/>
    <mergeCell ref="N44:X44"/>
    <mergeCell ref="AG44:AJ44"/>
    <mergeCell ref="AK44:AT44"/>
    <mergeCell ref="BG43:BI43"/>
    <mergeCell ref="BJ43:BL43"/>
    <mergeCell ref="Y15:AF15"/>
    <mergeCell ref="BC42:BD42"/>
    <mergeCell ref="BE42:BI42"/>
    <mergeCell ref="BJ42:BO42"/>
    <mergeCell ref="AU44:BO44"/>
    <mergeCell ref="AU43:AW43"/>
    <mergeCell ref="AX43:AZ43"/>
    <mergeCell ref="BA43:BC43"/>
    <mergeCell ref="BD43:BF43"/>
    <mergeCell ref="O31:AJ31"/>
    <mergeCell ref="B38:BO38"/>
    <mergeCell ref="B41:BO41"/>
    <mergeCell ref="J36:Y37"/>
    <mergeCell ref="AS27:AT27"/>
    <mergeCell ref="AU27:BO27"/>
    <mergeCell ref="AS32:BO33"/>
    <mergeCell ref="AS34:AU34"/>
    <mergeCell ref="AY36:BA37"/>
    <mergeCell ref="AK31:AR34"/>
    <mergeCell ref="B28:N30"/>
    <mergeCell ref="AS28:BO29"/>
    <mergeCell ref="AS30:AU30"/>
    <mergeCell ref="E39:Y39"/>
    <mergeCell ref="Z39:AI39"/>
    <mergeCell ref="B26:BO26"/>
    <mergeCell ref="B27:N27"/>
    <mergeCell ref="O27:AJ27"/>
    <mergeCell ref="O19:AJ19"/>
    <mergeCell ref="B20:N22"/>
    <mergeCell ref="O20:AG22"/>
    <mergeCell ref="AH20:AJ22"/>
    <mergeCell ref="B23:BO23"/>
    <mergeCell ref="B24:N24"/>
    <mergeCell ref="AK24:AR24"/>
    <mergeCell ref="B25:N25"/>
    <mergeCell ref="AK25:AR25"/>
    <mergeCell ref="O24:AJ24"/>
    <mergeCell ref="AS24:BO24"/>
    <mergeCell ref="O25:AJ25"/>
    <mergeCell ref="AS25:BO25"/>
    <mergeCell ref="AK27:AR30"/>
    <mergeCell ref="O28:AJ30"/>
    <mergeCell ref="AK19:AR22"/>
    <mergeCell ref="AS19:BO22"/>
    <mergeCell ref="B19:N19"/>
    <mergeCell ref="AI47:AN47"/>
    <mergeCell ref="B18:BO18"/>
    <mergeCell ref="U1:AT1"/>
    <mergeCell ref="A5:BP5"/>
    <mergeCell ref="A6:BP6"/>
    <mergeCell ref="D14:F14"/>
    <mergeCell ref="D15:F15"/>
    <mergeCell ref="D16:F16"/>
    <mergeCell ref="AB8:AE8"/>
    <mergeCell ref="AF8:AG8"/>
    <mergeCell ref="AJ8:AL8"/>
    <mergeCell ref="AR2:AV2"/>
    <mergeCell ref="AW2:BP2"/>
    <mergeCell ref="B3:E3"/>
    <mergeCell ref="C12:BN12"/>
    <mergeCell ref="C11:N11"/>
    <mergeCell ref="O11:T11"/>
    <mergeCell ref="U11:BN11"/>
    <mergeCell ref="C13:BN13"/>
    <mergeCell ref="N3:P3"/>
    <mergeCell ref="F3:M3"/>
    <mergeCell ref="C10:BN10"/>
    <mergeCell ref="G16:N16"/>
    <mergeCell ref="W14:AD14"/>
  </mergeCells>
  <phoneticPr fontId="4"/>
  <conditionalFormatting sqref="O31:O32">
    <cfRule type="cellIs" dxfId="7" priority="18" operator="equal">
      <formula>""</formula>
    </cfRule>
  </conditionalFormatting>
  <conditionalFormatting sqref="AS32">
    <cfRule type="cellIs" dxfId="6" priority="17" operator="equal">
      <formula>""</formula>
    </cfRule>
  </conditionalFormatting>
  <conditionalFormatting sqref="AU31">
    <cfRule type="cellIs" dxfId="5" priority="16" operator="equal">
      <formula>""</formula>
    </cfRule>
  </conditionalFormatting>
  <conditionalFormatting sqref="AV34">
    <cfRule type="cellIs" dxfId="4" priority="15" operator="equal">
      <formula>""</formula>
    </cfRule>
  </conditionalFormatting>
  <conditionalFormatting sqref="AW2 AS19 B43:M44 Y43:AF44 AU43:BO44 B45 B46:M46 O46:AF46 AR46:BO46">
    <cfRule type="cellIs" dxfId="3" priority="22" operator="equal">
      <formula>""</formula>
    </cfRule>
  </conditionalFormatting>
  <dataValidations count="2">
    <dataValidation type="list" allowBlank="1" showInputMessage="1" showErrorMessage="1" sqref="AU42:AV42 BC42:BD42" xr:uid="{00000000-0002-0000-0100-000000000000}">
      <formula1>"□,☑"</formula1>
    </dataValidation>
    <dataValidation allowBlank="1" showInputMessage="1" sqref="AS19" xr:uid="{00000000-0002-0000-0100-000001000000}"/>
  </dataValidations>
  <printOptions horizontalCentered="1"/>
  <pageMargins left="0.51181102362204722" right="0.31496062992125984" top="0.94488188976377963" bottom="0.15748031496062992" header="0.31496062992125984" footer="0.31496062992125984"/>
  <pageSetup paperSize="9" scale="92"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BN56"/>
  <sheetViews>
    <sheetView tabSelected="1" view="pageBreakPreview" topLeftCell="A16" zoomScale="115" zoomScaleNormal="100" zoomScaleSheetLayoutView="115" workbookViewId="0">
      <selection activeCell="A22" sqref="A22:A24"/>
    </sheetView>
  </sheetViews>
  <sheetFormatPr defaultColWidth="2.875" defaultRowHeight="18.75"/>
  <cols>
    <col min="1" max="1" width="5.125" style="105" customWidth="1"/>
    <col min="2" max="2" width="4.25" style="105" customWidth="1"/>
    <col min="3" max="3" width="2.875" style="105" customWidth="1"/>
    <col min="4" max="11" width="2.875" style="105"/>
    <col min="12" max="13" width="3.5" style="105" bestFit="1" customWidth="1"/>
    <col min="14" max="15" width="2.875" style="105"/>
    <col min="16" max="16" width="2.875" style="105" customWidth="1"/>
    <col min="17" max="18" width="2.875" style="105"/>
    <col min="19" max="19" width="3.5" style="105" bestFit="1" customWidth="1"/>
    <col min="20" max="20" width="4.125" style="105" customWidth="1"/>
    <col min="21" max="21" width="3.5" style="105" bestFit="1" customWidth="1"/>
    <col min="22" max="22" width="4.125" style="105" customWidth="1"/>
    <col min="23" max="23" width="2.875" style="105"/>
    <col min="24" max="24" width="4.125" style="105" customWidth="1"/>
    <col min="25" max="25" width="2.875" style="105"/>
    <col min="26" max="26" width="4.25" style="105" customWidth="1"/>
    <col min="27" max="27" width="5.125" style="105" customWidth="1"/>
    <col min="28" max="28" width="4.875" style="105" customWidth="1"/>
    <col min="29" max="34" width="2.875" style="105"/>
    <col min="35" max="35" width="3.5" style="105" bestFit="1" customWidth="1"/>
    <col min="36" max="36" width="2.875" style="105"/>
    <col min="37" max="37" width="3.5" style="105" bestFit="1" customWidth="1"/>
    <col min="38" max="38" width="2.875" style="105"/>
    <col min="39" max="39" width="3.5" style="105" bestFit="1" customWidth="1"/>
    <col min="40" max="40" width="5.5" style="105" bestFit="1" customWidth="1"/>
    <col min="41" max="16384" width="2.875" style="105"/>
  </cols>
  <sheetData>
    <row r="1" spans="1:66" ht="33" customHeight="1">
      <c r="A1" s="605" t="s">
        <v>68</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1" t="s">
        <v>132</v>
      </c>
      <c r="AE1" s="601"/>
      <c r="AF1" s="601"/>
      <c r="AG1" s="601"/>
      <c r="AH1" s="601"/>
      <c r="AI1" s="601"/>
      <c r="AJ1" s="601"/>
      <c r="AK1" s="601"/>
      <c r="AL1" s="601"/>
      <c r="AM1" s="601"/>
      <c r="AN1" s="601"/>
      <c r="AO1" s="601"/>
      <c r="AP1" s="601"/>
      <c r="AQ1" s="601"/>
      <c r="AR1" s="601"/>
      <c r="AS1" s="601"/>
      <c r="AT1" s="601"/>
    </row>
    <row r="2" spans="1:66" s="88" customFormat="1" ht="18.75" hidden="1" customHeight="1">
      <c r="A2" s="606" t="s">
        <v>52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row>
    <row r="3" spans="1:66" s="88" customFormat="1" ht="18.75" hidden="1" customHeight="1" thickBot="1">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row>
    <row r="4" spans="1:66" s="88" customFormat="1" ht="18.75" customHeight="1" thickBot="1">
      <c r="A4" s="106"/>
      <c r="B4" s="106"/>
      <c r="C4" s="106"/>
      <c r="D4" s="106"/>
      <c r="E4" s="106"/>
      <c r="F4" s="106"/>
      <c r="G4" s="106"/>
      <c r="H4" s="106"/>
      <c r="I4" s="106"/>
      <c r="J4" s="106"/>
      <c r="K4" s="106"/>
      <c r="L4" s="106"/>
      <c r="M4" s="106"/>
      <c r="N4" s="108"/>
      <c r="O4" s="109" t="s">
        <v>95</v>
      </c>
      <c r="P4" s="108" t="str">
        <f>IF(無償化名簿!B5=0,"",無償化名簿!B5)</f>
        <v/>
      </c>
      <c r="Q4" s="108" t="s">
        <v>93</v>
      </c>
      <c r="R4" s="108" t="str">
        <f>IF(無償化名簿!B7=0,"",無償化名簿!B7)</f>
        <v/>
      </c>
      <c r="S4" s="110" t="s">
        <v>94</v>
      </c>
      <c r="T4" s="108"/>
      <c r="U4" s="106"/>
      <c r="V4" s="106"/>
      <c r="W4" s="106"/>
      <c r="X4" s="106"/>
      <c r="Y4" s="106"/>
      <c r="Z4" s="106"/>
      <c r="AA4" s="106"/>
      <c r="AB4" s="106"/>
      <c r="AC4" s="106"/>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row>
    <row r="5" spans="1:66" ht="16.5" customHeight="1" thickBot="1">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I5" s="112"/>
      <c r="AJ5" s="105" t="s">
        <v>133</v>
      </c>
    </row>
    <row r="6" spans="1:66" ht="34.9" customHeight="1">
      <c r="A6" s="113"/>
      <c r="B6" s="607" t="s">
        <v>53</v>
      </c>
      <c r="C6" s="607"/>
      <c r="D6" s="607"/>
      <c r="E6" s="607"/>
      <c r="F6" s="608" t="str">
        <f>IF(AI5=0,"",VLOOKUP(AI5,無償化名簿!A17:R150,5))</f>
        <v/>
      </c>
      <c r="G6" s="608"/>
      <c r="H6" s="608"/>
      <c r="I6" s="608"/>
      <c r="J6" s="608"/>
      <c r="K6" s="608"/>
      <c r="L6" s="608"/>
      <c r="M6" s="608"/>
      <c r="N6" s="608"/>
      <c r="O6" s="105" t="s">
        <v>54</v>
      </c>
      <c r="Z6" s="113"/>
      <c r="AA6" s="113"/>
      <c r="AB6" s="113"/>
      <c r="AC6" s="113"/>
    </row>
    <row r="7" spans="1:66" ht="16.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I7" s="114"/>
      <c r="AK7" s="114"/>
      <c r="AM7" s="114"/>
    </row>
    <row r="8" spans="1:66" ht="16.5" customHeight="1">
      <c r="A8" s="113"/>
      <c r="B8" s="105" t="s">
        <v>96</v>
      </c>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row>
    <row r="9" spans="1:66" ht="16.5" customHeight="1">
      <c r="A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row>
    <row r="10" spans="1:66" ht="34.9" customHeight="1">
      <c r="F10" s="580" t="s">
        <v>55</v>
      </c>
      <c r="G10" s="581"/>
      <c r="H10" s="581"/>
      <c r="I10" s="581"/>
      <c r="J10" s="581"/>
      <c r="K10" s="581"/>
      <c r="L10" s="581"/>
      <c r="M10" s="582"/>
      <c r="N10" s="609" t="str">
        <f>IF(AI5=0,"",VLOOKUP(AI5,内訳・提供証明書!A10:V150,21))</f>
        <v/>
      </c>
      <c r="O10" s="610"/>
      <c r="P10" s="610"/>
      <c r="Q10" s="610"/>
      <c r="R10" s="610"/>
      <c r="S10" s="610"/>
      <c r="T10" s="610"/>
      <c r="U10" s="610"/>
      <c r="V10" s="116" t="s">
        <v>56</v>
      </c>
      <c r="W10" s="117"/>
    </row>
    <row r="11" spans="1:66" ht="6" customHeight="1">
      <c r="F11" s="118"/>
      <c r="G11" s="118"/>
      <c r="H11" s="118"/>
      <c r="I11" s="118"/>
      <c r="J11" s="118"/>
      <c r="K11" s="118"/>
      <c r="L11" s="118"/>
      <c r="M11" s="118"/>
      <c r="N11" s="115"/>
      <c r="O11" s="115"/>
      <c r="P11" s="115"/>
      <c r="Q11" s="115"/>
      <c r="R11" s="115"/>
      <c r="S11" s="115"/>
      <c r="T11" s="115"/>
      <c r="U11" s="115"/>
      <c r="V11" s="119"/>
      <c r="W11" s="117"/>
    </row>
    <row r="12" spans="1:66" ht="34.9" customHeight="1">
      <c r="F12" s="612" t="s">
        <v>203</v>
      </c>
      <c r="G12" s="612"/>
      <c r="H12" s="612"/>
      <c r="I12" s="612"/>
      <c r="J12" s="612"/>
      <c r="K12" s="612"/>
      <c r="L12" s="612"/>
      <c r="M12" s="612"/>
      <c r="N12" s="611" t="str">
        <f>IF(AI5=0,"",VLOOKUP(AI5,内訳・提供証明書!A10:V150,22))</f>
        <v/>
      </c>
      <c r="O12" s="611"/>
      <c r="P12" s="611"/>
      <c r="Q12" s="611"/>
      <c r="R12" s="611"/>
      <c r="S12" s="611"/>
      <c r="T12" s="611"/>
      <c r="U12" s="609"/>
      <c r="V12" s="119" t="s">
        <v>56</v>
      </c>
      <c r="W12" s="120"/>
    </row>
    <row r="13" spans="1:66" ht="16.5" customHeight="1"/>
    <row r="14" spans="1:66" ht="16.5" customHeight="1">
      <c r="D14" s="602" t="s">
        <v>57</v>
      </c>
      <c r="E14" s="602"/>
      <c r="F14" s="602"/>
      <c r="G14" s="602"/>
      <c r="H14" s="602"/>
      <c r="I14" s="602"/>
      <c r="J14" s="602"/>
      <c r="K14" s="602"/>
      <c r="L14" s="602"/>
      <c r="M14" s="602"/>
      <c r="N14" s="602"/>
      <c r="O14" s="602"/>
      <c r="P14" s="602"/>
      <c r="Q14" s="602"/>
      <c r="R14" s="602"/>
      <c r="S14" s="602"/>
      <c r="T14" s="602"/>
      <c r="U14" s="602"/>
      <c r="V14" s="602"/>
      <c r="W14" s="602"/>
      <c r="X14" s="602"/>
    </row>
    <row r="15" spans="1:66" ht="16.5" customHeight="1">
      <c r="E15" s="603" t="s">
        <v>58</v>
      </c>
      <c r="F15" s="603"/>
      <c r="G15" s="603"/>
      <c r="H15" s="603"/>
      <c r="I15" s="603"/>
      <c r="J15" s="603"/>
      <c r="K15" s="603"/>
      <c r="L15" s="603"/>
      <c r="M15" s="603"/>
      <c r="N15" s="603"/>
      <c r="O15" s="603"/>
      <c r="P15" s="603"/>
      <c r="Q15" s="603"/>
      <c r="R15" s="603"/>
      <c r="S15" s="603"/>
      <c r="T15" s="604" t="str">
        <f>IF(AI5=0,"",VLOOKUP(AI5,無償化名簿!A17:R150,9,FALSE))</f>
        <v/>
      </c>
      <c r="U15" s="604"/>
      <c r="V15" s="604"/>
      <c r="W15" s="604"/>
      <c r="X15" s="604"/>
      <c r="Y15" s="604"/>
      <c r="Z15" s="105" t="s">
        <v>5</v>
      </c>
    </row>
    <row r="16" spans="1:66" ht="17.25" customHeight="1">
      <c r="E16" s="122"/>
      <c r="F16" s="122"/>
      <c r="G16" s="122"/>
      <c r="H16" s="122"/>
      <c r="I16" s="122"/>
      <c r="J16" s="122"/>
      <c r="K16" s="122"/>
      <c r="L16" s="122"/>
      <c r="M16" s="122"/>
      <c r="N16" s="122"/>
      <c r="O16" s="122"/>
      <c r="P16" s="122"/>
      <c r="Q16" s="122"/>
    </row>
    <row r="17" spans="1:40" ht="18.75" customHeight="1">
      <c r="A17" s="565" t="s">
        <v>59</v>
      </c>
      <c r="B17" s="565"/>
      <c r="C17" s="565"/>
      <c r="D17" s="565"/>
      <c r="E17" s="565"/>
      <c r="F17" s="565"/>
      <c r="G17" s="565"/>
      <c r="H17" s="565"/>
      <c r="I17" s="565"/>
      <c r="J17" s="565"/>
      <c r="K17" s="565"/>
      <c r="L17" s="565"/>
      <c r="M17" s="565"/>
      <c r="N17" s="565"/>
      <c r="O17" s="565"/>
      <c r="P17" s="565"/>
      <c r="Q17" s="565"/>
      <c r="R17" s="565"/>
      <c r="S17" s="565"/>
      <c r="T17" s="565"/>
      <c r="U17" s="565"/>
      <c r="V17" s="565"/>
      <c r="W17" s="565"/>
      <c r="X17" s="565"/>
      <c r="Y17" s="565"/>
      <c r="Z17" s="565"/>
      <c r="AA17" s="565"/>
      <c r="AB17" s="565"/>
      <c r="AC17" s="565"/>
    </row>
    <row r="18" spans="1:40">
      <c r="A18" s="565"/>
      <c r="B18" s="565"/>
      <c r="C18" s="565"/>
      <c r="D18" s="565"/>
      <c r="E18" s="565"/>
      <c r="F18" s="565"/>
      <c r="G18" s="565"/>
      <c r="H18" s="565"/>
      <c r="I18" s="565"/>
      <c r="J18" s="565"/>
      <c r="K18" s="565"/>
      <c r="L18" s="565"/>
      <c r="M18" s="565"/>
      <c r="N18" s="565"/>
      <c r="O18" s="565"/>
      <c r="P18" s="565"/>
      <c r="Q18" s="565"/>
      <c r="R18" s="565"/>
      <c r="S18" s="565"/>
      <c r="T18" s="565"/>
      <c r="U18" s="565"/>
      <c r="V18" s="565"/>
      <c r="W18" s="565"/>
      <c r="X18" s="565"/>
      <c r="Y18" s="565"/>
      <c r="Z18" s="565"/>
      <c r="AA18" s="565"/>
      <c r="AB18" s="565"/>
      <c r="AC18" s="565"/>
    </row>
    <row r="20" spans="1:40" ht="24">
      <c r="A20" s="123" t="s">
        <v>60</v>
      </c>
      <c r="K20" s="124"/>
      <c r="AN20" s="114"/>
    </row>
    <row r="22" spans="1:40">
      <c r="A22" s="629" t="s">
        <v>61</v>
      </c>
      <c r="B22" s="586" t="s">
        <v>216</v>
      </c>
      <c r="C22" s="587"/>
      <c r="D22" s="588" t="str">
        <f>IF(AI5=0,"",VLOOKUP(AI5,無償化名簿!A17:R150,3))</f>
        <v/>
      </c>
      <c r="E22" s="589"/>
      <c r="F22" s="589"/>
      <c r="G22" s="589"/>
      <c r="H22" s="589"/>
      <c r="I22" s="589"/>
      <c r="J22" s="589"/>
      <c r="K22" s="589"/>
      <c r="L22" s="589"/>
      <c r="M22" s="589"/>
      <c r="N22" s="590"/>
    </row>
    <row r="23" spans="1:40" ht="15" customHeight="1">
      <c r="A23" s="630"/>
      <c r="B23" s="591" t="s">
        <v>46</v>
      </c>
      <c r="C23" s="592"/>
      <c r="D23" s="593" t="str">
        <f>IF(AI5=0,"",VLOOKUP(AI5,無償化名簿!A17:R150,4))</f>
        <v/>
      </c>
      <c r="E23" s="594"/>
      <c r="F23" s="594"/>
      <c r="G23" s="594"/>
      <c r="H23" s="594"/>
      <c r="I23" s="594"/>
      <c r="J23" s="594"/>
      <c r="K23" s="594"/>
      <c r="L23" s="594"/>
      <c r="M23" s="594"/>
      <c r="N23" s="595"/>
    </row>
    <row r="24" spans="1:40" ht="29.25" customHeight="1">
      <c r="A24" s="631"/>
      <c r="B24" s="596" t="s">
        <v>217</v>
      </c>
      <c r="C24" s="597"/>
      <c r="D24" s="598" t="str">
        <f>IF(AI5=0,"",VLOOKUP(AI5,無償化名簿!A17:R150,2))</f>
        <v/>
      </c>
      <c r="E24" s="599"/>
      <c r="F24" s="599"/>
      <c r="G24" s="599"/>
      <c r="H24" s="599"/>
      <c r="I24" s="599"/>
      <c r="J24" s="599"/>
      <c r="K24" s="599"/>
      <c r="L24" s="599"/>
      <c r="M24" s="599"/>
      <c r="N24" s="600"/>
      <c r="Q24" s="125"/>
      <c r="R24" s="121" t="s">
        <v>97</v>
      </c>
    </row>
    <row r="25" spans="1:40" ht="14.25" customHeight="1">
      <c r="A25" s="126"/>
      <c r="B25" s="127"/>
      <c r="C25" s="127"/>
      <c r="D25" s="113"/>
      <c r="E25" s="113"/>
      <c r="F25" s="113"/>
      <c r="G25" s="113"/>
      <c r="H25" s="113"/>
    </row>
    <row r="26" spans="1:40" ht="13.5" customHeight="1">
      <c r="A26" s="580" t="s">
        <v>67</v>
      </c>
      <c r="B26" s="581"/>
      <c r="C26" s="581"/>
      <c r="D26" s="581"/>
      <c r="E26" s="581"/>
      <c r="F26" s="581"/>
      <c r="G26" s="582"/>
      <c r="H26" s="568" t="s">
        <v>139</v>
      </c>
      <c r="I26" s="569"/>
      <c r="J26" s="569"/>
      <c r="K26" s="569"/>
      <c r="L26" s="569"/>
      <c r="M26" s="569"/>
      <c r="N26" s="569"/>
      <c r="O26" s="570"/>
      <c r="P26" s="568" t="str">
        <f>IF(AND(無償化名簿!$I$3="認可外保育施設",P27="提供日数※１"),"延長保育の",IF(AND(無償化名簿!$I$3="認可外保育施設",T28=""),"ー",""))</f>
        <v>ー</v>
      </c>
      <c r="Q26" s="569"/>
      <c r="R26" s="569"/>
      <c r="S26" s="569"/>
      <c r="T26" s="570"/>
      <c r="U26" s="569" t="s">
        <v>188</v>
      </c>
      <c r="V26" s="569"/>
      <c r="W26" s="569"/>
      <c r="X26" s="570"/>
      <c r="Y26" s="568" t="s">
        <v>187</v>
      </c>
      <c r="Z26" s="569"/>
      <c r="AA26" s="569"/>
      <c r="AB26" s="570"/>
    </row>
    <row r="27" spans="1:40" ht="18" customHeight="1">
      <c r="A27" s="583"/>
      <c r="B27" s="584"/>
      <c r="C27" s="584"/>
      <c r="D27" s="584"/>
      <c r="E27" s="584"/>
      <c r="F27" s="584"/>
      <c r="G27" s="585"/>
      <c r="H27" s="571"/>
      <c r="I27" s="572"/>
      <c r="J27" s="572"/>
      <c r="K27" s="572"/>
      <c r="L27" s="572"/>
      <c r="M27" s="572"/>
      <c r="N27" s="572"/>
      <c r="O27" s="573"/>
      <c r="P27" s="577" t="str">
        <f>IF(T28="日","提供日数※１",IF(T28="時間","提供時間※１","ー"))</f>
        <v>ー</v>
      </c>
      <c r="Q27" s="578"/>
      <c r="R27" s="578"/>
      <c r="S27" s="578"/>
      <c r="T27" s="579"/>
      <c r="U27" s="572"/>
      <c r="V27" s="572"/>
      <c r="W27" s="572"/>
      <c r="X27" s="573"/>
      <c r="Y27" s="571"/>
      <c r="Z27" s="572"/>
      <c r="AA27" s="572"/>
      <c r="AB27" s="573"/>
      <c r="AC27" s="128"/>
    </row>
    <row r="28" spans="1:40" ht="29.25" customHeight="1">
      <c r="A28" s="613" t="str">
        <f>IF(無償化名簿!I3=0,"",無償化名簿!I3)</f>
        <v>認可外保育施設</v>
      </c>
      <c r="B28" s="614"/>
      <c r="C28" s="614"/>
      <c r="D28" s="614"/>
      <c r="E28" s="614"/>
      <c r="F28" s="614"/>
      <c r="G28" s="615"/>
      <c r="H28" s="561" t="str">
        <f>IF(AI5=0,"",IF(VLOOKUP(AI5,無償化名簿!A17:R150,14,)=0,1,VLOOKUP(AI5,無償化名簿!A17:R150,13,)))</f>
        <v/>
      </c>
      <c r="I28" s="562"/>
      <c r="J28" s="562"/>
      <c r="K28" s="562"/>
      <c r="L28" s="119" t="s">
        <v>63</v>
      </c>
      <c r="M28" s="563" t="str">
        <f>IF(AI5=0,"",IF(VLOOKUP(AI5,無償化名簿!A17:R150,15,)=0,AN16,VLOOKUP(AI5,無償化名簿!A17:R150,14,)))</f>
        <v/>
      </c>
      <c r="N28" s="563"/>
      <c r="O28" s="564"/>
      <c r="P28" s="566" t="str">
        <f>IF(AI5=0,"",VLOOKUP(AI5,内訳・提供証明書!A10:V150,13))</f>
        <v/>
      </c>
      <c r="Q28" s="567"/>
      <c r="R28" s="567"/>
      <c r="S28" s="567"/>
      <c r="T28" s="145" t="str">
        <f>IF(AI5=0,"",VLOOKUP(AI5,内訳・提供証明書!A10:V129,14))</f>
        <v/>
      </c>
      <c r="U28" s="613" t="str">
        <f>IF(AI5=0,"",VLOOKUP(AI5,無償化名簿!A17:R150,15))</f>
        <v/>
      </c>
      <c r="V28" s="614"/>
      <c r="W28" s="614"/>
      <c r="X28" s="615"/>
      <c r="Y28" s="574" t="str">
        <f>IF(AI5=0,"",N12+N10)</f>
        <v/>
      </c>
      <c r="Z28" s="575"/>
      <c r="AA28" s="575"/>
      <c r="AB28" s="576"/>
      <c r="AC28" s="113"/>
    </row>
    <row r="29" spans="1:40" ht="57" customHeight="1">
      <c r="A29" s="621" t="s">
        <v>261</v>
      </c>
      <c r="B29" s="621"/>
      <c r="C29" s="621"/>
      <c r="D29" s="621"/>
      <c r="E29" s="621"/>
      <c r="F29" s="621"/>
      <c r="G29" s="621"/>
      <c r="H29" s="621"/>
      <c r="I29" s="621"/>
      <c r="J29" s="621"/>
      <c r="K29" s="621"/>
      <c r="L29" s="621"/>
      <c r="M29" s="621"/>
      <c r="N29" s="621"/>
      <c r="O29" s="621"/>
      <c r="P29" s="622"/>
      <c r="Q29" s="622"/>
      <c r="R29" s="622"/>
      <c r="S29" s="622"/>
      <c r="T29" s="622"/>
      <c r="U29" s="622"/>
      <c r="V29" s="622"/>
      <c r="W29" s="622"/>
      <c r="X29" s="622"/>
      <c r="Y29" s="622"/>
      <c r="Z29" s="622"/>
      <c r="AA29" s="622"/>
      <c r="AB29" s="622"/>
      <c r="AC29" s="622"/>
    </row>
    <row r="30" spans="1:40" ht="21" customHeight="1">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row>
    <row r="31" spans="1:40" ht="21" customHeight="1">
      <c r="A31" s="624" t="s">
        <v>98</v>
      </c>
      <c r="B31" s="624"/>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624"/>
      <c r="AB31" s="624"/>
      <c r="AC31" s="624"/>
    </row>
    <row r="32" spans="1:40" ht="21" customHeight="1">
      <c r="A32" s="624"/>
      <c r="B32" s="624"/>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row>
    <row r="33" spans="1:29" ht="21" customHeight="1">
      <c r="A33" s="130"/>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row>
    <row r="34" spans="1:29" ht="21" customHeight="1">
      <c r="A34" s="129"/>
      <c r="B34" s="121" t="s">
        <v>64</v>
      </c>
      <c r="C34" s="453"/>
      <c r="D34" s="453"/>
      <c r="E34" s="121" t="s">
        <v>6</v>
      </c>
      <c r="F34" s="453"/>
      <c r="G34" s="453"/>
      <c r="H34" s="121" t="s">
        <v>65</v>
      </c>
      <c r="I34" s="453"/>
      <c r="J34" s="453"/>
      <c r="K34" s="121" t="s">
        <v>7</v>
      </c>
      <c r="L34" s="129"/>
      <c r="M34" s="131"/>
      <c r="N34" s="129"/>
      <c r="O34" s="129"/>
      <c r="P34" s="129"/>
      <c r="Q34" s="129"/>
      <c r="R34" s="129"/>
      <c r="S34" s="129"/>
      <c r="T34" s="129"/>
      <c r="U34" s="129"/>
      <c r="V34" s="129"/>
      <c r="W34" s="149"/>
      <c r="X34" s="129"/>
      <c r="Y34" s="129"/>
      <c r="Z34" s="129"/>
      <c r="AA34" s="129"/>
      <c r="AB34" s="129"/>
      <c r="AC34" s="129"/>
    </row>
    <row r="35" spans="1:29" ht="15.75" customHeight="1">
      <c r="A35" s="129"/>
      <c r="B35" s="121"/>
      <c r="C35" s="147"/>
      <c r="D35" s="147"/>
      <c r="E35" s="147"/>
      <c r="F35" s="147"/>
      <c r="G35" s="147"/>
      <c r="H35" s="147"/>
      <c r="I35" s="147"/>
      <c r="J35" s="147"/>
      <c r="K35" s="121"/>
      <c r="L35" s="129"/>
      <c r="M35" s="616" t="s">
        <v>214</v>
      </c>
      <c r="N35" s="616"/>
      <c r="O35" s="616"/>
      <c r="P35" s="616"/>
      <c r="Q35" s="616"/>
      <c r="R35" s="616"/>
      <c r="S35" s="126" t="s">
        <v>212</v>
      </c>
      <c r="T35" s="627" t="str">
        <f>IF(無償化名簿!N3=0,"",無償化名簿!N3)</f>
        <v/>
      </c>
      <c r="U35" s="627"/>
      <c r="V35" s="627"/>
      <c r="W35" s="627"/>
      <c r="X35" s="627"/>
      <c r="Y35" s="627"/>
      <c r="Z35" s="627"/>
      <c r="AA35" s="627"/>
      <c r="AB35" s="129"/>
      <c r="AC35" s="129"/>
    </row>
    <row r="36" spans="1:29" ht="34.9" customHeight="1">
      <c r="A36" s="113"/>
      <c r="B36" s="113"/>
      <c r="C36" s="113"/>
      <c r="D36" s="113"/>
      <c r="E36" s="113"/>
      <c r="F36" s="113"/>
      <c r="G36" s="113"/>
      <c r="H36" s="113"/>
      <c r="I36" s="113"/>
      <c r="J36" s="113"/>
      <c r="K36" s="113"/>
      <c r="L36" s="113"/>
      <c r="M36" s="616"/>
      <c r="N36" s="616"/>
      <c r="O36" s="616"/>
      <c r="P36" s="616"/>
      <c r="Q36" s="616"/>
      <c r="R36" s="616"/>
      <c r="S36" s="623" t="str">
        <f>IF(無償化名簿!I5=0,"",無償化名簿!I5)</f>
        <v/>
      </c>
      <c r="T36" s="623"/>
      <c r="U36" s="623"/>
      <c r="V36" s="623"/>
      <c r="W36" s="623"/>
      <c r="X36" s="623"/>
      <c r="Y36" s="623"/>
      <c r="Z36" s="623"/>
      <c r="AA36" s="623"/>
      <c r="AC36" s="113"/>
    </row>
    <row r="37" spans="1:29" ht="42" customHeight="1">
      <c r="A37" s="113"/>
      <c r="B37" s="560"/>
      <c r="C37" s="560"/>
      <c r="D37" s="560"/>
      <c r="E37" s="560"/>
      <c r="F37" s="560"/>
      <c r="G37" s="560"/>
      <c r="H37" s="560"/>
      <c r="I37" s="560"/>
      <c r="J37" s="560"/>
      <c r="K37" s="560"/>
      <c r="L37" s="113"/>
      <c r="M37" s="628" t="s">
        <v>215</v>
      </c>
      <c r="N37" s="628"/>
      <c r="O37" s="628"/>
      <c r="P37" s="628"/>
      <c r="Q37" s="628"/>
      <c r="R37" s="628"/>
      <c r="S37" s="617" t="str">
        <f>IF(無償化名簿!I7=0,"",無償化名簿!I7)</f>
        <v/>
      </c>
      <c r="T37" s="617"/>
      <c r="U37" s="617"/>
      <c r="V37" s="617"/>
      <c r="W37" s="617"/>
      <c r="X37" s="617"/>
      <c r="Y37" s="617"/>
      <c r="Z37" s="617"/>
      <c r="AA37" s="617"/>
      <c r="AB37" s="132"/>
      <c r="AC37" s="113"/>
    </row>
    <row r="38" spans="1:29" ht="17.25" customHeight="1">
      <c r="A38" s="113"/>
      <c r="B38" s="560"/>
      <c r="C38" s="560"/>
      <c r="D38" s="560"/>
      <c r="E38" s="560"/>
      <c r="F38" s="560"/>
      <c r="G38" s="560"/>
      <c r="H38" s="560"/>
      <c r="I38" s="560"/>
      <c r="J38" s="560"/>
      <c r="K38" s="560"/>
      <c r="L38" s="113"/>
      <c r="M38" s="628"/>
      <c r="N38" s="628"/>
      <c r="O38" s="628"/>
      <c r="P38" s="628"/>
      <c r="Q38" s="628"/>
      <c r="R38" s="628"/>
      <c r="S38" s="625" t="s">
        <v>213</v>
      </c>
      <c r="T38" s="625"/>
      <c r="U38" s="625"/>
      <c r="V38" s="626" t="str">
        <f>IF(無償化名簿!N5=0,"",無償化名簿!N5)</f>
        <v/>
      </c>
      <c r="W38" s="626"/>
      <c r="X38" s="626"/>
      <c r="Y38" s="626"/>
      <c r="Z38" s="626"/>
      <c r="AA38" s="626"/>
      <c r="AB38" s="132"/>
      <c r="AC38" s="113"/>
    </row>
    <row r="39" spans="1:29" ht="42.75" customHeight="1">
      <c r="A39" s="113"/>
      <c r="B39" s="560"/>
      <c r="C39" s="560"/>
      <c r="D39" s="560"/>
      <c r="E39" s="560"/>
      <c r="F39" s="560"/>
      <c r="G39" s="560"/>
      <c r="H39" s="560"/>
      <c r="I39" s="560"/>
      <c r="J39" s="560"/>
      <c r="K39" s="560"/>
      <c r="L39" s="113"/>
      <c r="M39" s="618" t="s">
        <v>127</v>
      </c>
      <c r="N39" s="619"/>
      <c r="O39" s="619"/>
      <c r="P39" s="619"/>
      <c r="Q39" s="619"/>
      <c r="R39" s="619"/>
      <c r="S39" s="620" t="str">
        <f>IF(無償化名簿!I10=0,"",無償化名簿!I10)</f>
        <v/>
      </c>
      <c r="T39" s="620"/>
      <c r="U39" s="620"/>
      <c r="V39" s="620"/>
      <c r="W39" s="620"/>
      <c r="X39" s="620"/>
      <c r="Y39" s="620"/>
      <c r="Z39" s="620"/>
      <c r="AA39" s="620"/>
      <c r="AB39" s="132"/>
      <c r="AC39" s="113"/>
    </row>
    <row r="56" spans="2:3">
      <c r="B56" s="133" t="s">
        <v>66</v>
      </c>
      <c r="C56" s="133"/>
    </row>
  </sheetData>
  <sheetProtection sheet="1" formatCells="0" formatColumns="0" formatRows="0" insertColumns="0" insertRows="0" insertHyperlinks="0" deleteColumns="0" deleteRows="0" sort="0" autoFilter="0" pivotTables="0"/>
  <mergeCells count="47">
    <mergeCell ref="U28:X28"/>
    <mergeCell ref="M35:R36"/>
    <mergeCell ref="S37:AA37"/>
    <mergeCell ref="M39:R39"/>
    <mergeCell ref="S39:AA39"/>
    <mergeCell ref="A29:AC29"/>
    <mergeCell ref="F34:G34"/>
    <mergeCell ref="I34:J34"/>
    <mergeCell ref="S36:AA36"/>
    <mergeCell ref="A31:AC32"/>
    <mergeCell ref="S38:U38"/>
    <mergeCell ref="V38:AA38"/>
    <mergeCell ref="T35:AA35"/>
    <mergeCell ref="C34:D34"/>
    <mergeCell ref="M37:R38"/>
    <mergeCell ref="A28:G28"/>
    <mergeCell ref="D23:N23"/>
    <mergeCell ref="B24:C24"/>
    <mergeCell ref="D24:N24"/>
    <mergeCell ref="AD1:AT1"/>
    <mergeCell ref="D14:X14"/>
    <mergeCell ref="E15:S15"/>
    <mergeCell ref="T15:Y15"/>
    <mergeCell ref="A1:AC1"/>
    <mergeCell ref="A2:AC2"/>
    <mergeCell ref="B6:E6"/>
    <mergeCell ref="F6:N6"/>
    <mergeCell ref="F10:M10"/>
    <mergeCell ref="N10:U10"/>
    <mergeCell ref="N12:U12"/>
    <mergeCell ref="F12:M12"/>
    <mergeCell ref="B37:K39"/>
    <mergeCell ref="H28:K28"/>
    <mergeCell ref="M28:O28"/>
    <mergeCell ref="A17:AC18"/>
    <mergeCell ref="P28:S28"/>
    <mergeCell ref="Y26:AB27"/>
    <mergeCell ref="P26:T26"/>
    <mergeCell ref="Y28:AB28"/>
    <mergeCell ref="U26:X27"/>
    <mergeCell ref="P27:T27"/>
    <mergeCell ref="A26:G27"/>
    <mergeCell ref="H26:O27"/>
    <mergeCell ref="A22:A24"/>
    <mergeCell ref="B22:C22"/>
    <mergeCell ref="D22:N22"/>
    <mergeCell ref="B23:C23"/>
  </mergeCells>
  <phoneticPr fontId="4"/>
  <conditionalFormatting sqref="C34">
    <cfRule type="cellIs" dxfId="2" priority="1" operator="equal">
      <formula>""</formula>
    </cfRule>
  </conditionalFormatting>
  <conditionalFormatting sqref="F34">
    <cfRule type="cellIs" dxfId="1" priority="2" operator="equal">
      <formula>""</formula>
    </cfRule>
  </conditionalFormatting>
  <conditionalFormatting sqref="I34">
    <cfRule type="cellIs" dxfId="0" priority="3" operator="equal">
      <formula>""</formula>
    </cfRule>
  </conditionalFormatting>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施設→市（内訳書）</vt:lpstr>
      <vt:lpstr>入力方法</vt:lpstr>
      <vt:lpstr>無償化名簿</vt:lpstr>
      <vt:lpstr>内訳・提供証明書</vt:lpstr>
      <vt:lpstr>請求書</vt:lpstr>
      <vt:lpstr>領収証・提供証明書</vt:lpstr>
      <vt:lpstr>'施設→市（内訳書）'!Print_Area</vt:lpstr>
      <vt:lpstr>請求書!Print_Area</vt:lpstr>
      <vt:lpstr>内訳・提供証明書!Print_Area</vt:lpstr>
      <vt:lpstr>無償化名簿!Print_Area</vt:lpstr>
      <vt:lpstr>領収証・提供証明書!Print_Area</vt:lpstr>
      <vt:lpstr>'施設→市（内訳書）'!Print_Titles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2020-04-09T03:08:17Z</dcterms:created>
  <dcterms:modified xsi:type="dcterms:W3CDTF">2025-05-20T05:58:44Z</dcterms:modified>
  <cp:contentStatus/>
</cp:coreProperties>
</file>