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6720" windowHeight="4755" tabRatio="835" activeTab="0"/>
  </bookViews>
  <sheets>
    <sheet name="（１）" sheetId="1" r:id="rId1"/>
    <sheet name="（２）" sheetId="2" r:id="rId2"/>
    <sheet name="（３）" sheetId="3" r:id="rId3"/>
    <sheet name="（４）" sheetId="4" r:id="rId4"/>
    <sheet name="（５）" sheetId="5" r:id="rId5"/>
    <sheet name="（６）" sheetId="6" r:id="rId6"/>
    <sheet name="（７）" sheetId="7" r:id="rId7"/>
    <sheet name="（８）" sheetId="8" r:id="rId8"/>
    <sheet name="（９）" sheetId="9" r:id="rId9"/>
    <sheet name="（１０）" sheetId="10" r:id="rId10"/>
    <sheet name="（１１）" sheetId="11" r:id="rId11"/>
    <sheet name="（１２）" sheetId="12" r:id="rId12"/>
    <sheet name="（１３）" sheetId="13" r:id="rId13"/>
    <sheet name="（１４）" sheetId="14" r:id="rId14"/>
    <sheet name="（１５）" sheetId="15" r:id="rId15"/>
    <sheet name="（１６）" sheetId="16" r:id="rId16"/>
    <sheet name="（１７）" sheetId="17" r:id="rId17"/>
    <sheet name="（１８）" sheetId="18" r:id="rId18"/>
  </sheets>
  <definedNames>
    <definedName name="_xlnm.Print_Area" localSheetId="10">'（１１）'!$A$1:$K$28</definedName>
    <definedName name="_xlnm.Print_Area" localSheetId="11">'（１２）'!$A$1:$T$29</definedName>
    <definedName name="_xlnm.Print_Area" localSheetId="1">'（２）'!$A$1:$T$36</definedName>
    <definedName name="_xlnm.Print_Area" localSheetId="5">'（６）'!$A$1:$K$17</definedName>
    <definedName name="_xlnm.Print_Area" localSheetId="6">'（７）'!$A$1:$I$13</definedName>
    <definedName name="_xlnm.Print_Area" localSheetId="8">'（９）'!$A$1:$U$34</definedName>
  </definedNames>
  <calcPr fullCalcOnLoad="1"/>
</workbook>
</file>

<file path=xl/sharedStrings.xml><?xml version="1.0" encoding="utf-8"?>
<sst xmlns="http://schemas.openxmlformats.org/spreadsheetml/2006/main" count="832" uniqueCount="367">
  <si>
    <t>男</t>
  </si>
  <si>
    <t>女</t>
  </si>
  <si>
    <t>対前回増減率</t>
  </si>
  <si>
    <t>平成</t>
  </si>
  <si>
    <t>年</t>
  </si>
  <si>
    <t>人口密度
1k㎡あたり</t>
  </si>
  <si>
    <t>-</t>
  </si>
  <si>
    <t>総  数</t>
  </si>
  <si>
    <t>人                口</t>
  </si>
  <si>
    <t>世  帯</t>
  </si>
  <si>
    <t>各年10月1日現在</t>
  </si>
  <si>
    <t>資料：国勢調査</t>
  </si>
  <si>
    <t>幼　少　年　人　口</t>
  </si>
  <si>
    <t>生　産　年　齢　人　口</t>
  </si>
  <si>
    <t>老　年　人　口</t>
  </si>
  <si>
    <t>不　詳</t>
  </si>
  <si>
    <t>総　数</t>
  </si>
  <si>
    <t>０歳</t>
  </si>
  <si>
    <t>５歳</t>
  </si>
  <si>
    <t>１０歳</t>
  </si>
  <si>
    <t>４歳</t>
  </si>
  <si>
    <t>９歳</t>
  </si>
  <si>
    <t>１４歳</t>
  </si>
  <si>
    <t>１５歳</t>
  </si>
  <si>
    <t>２０歳</t>
  </si>
  <si>
    <t>２５歳</t>
  </si>
  <si>
    <t>３０歳</t>
  </si>
  <si>
    <t>３５歳</t>
  </si>
  <si>
    <t>４０歳</t>
  </si>
  <si>
    <t>４５歳</t>
  </si>
  <si>
    <t>５０歳</t>
  </si>
  <si>
    <t>５５歳</t>
  </si>
  <si>
    <t>６０歳</t>
  </si>
  <si>
    <t>６５歳</t>
  </si>
  <si>
    <t>７０歳</t>
  </si>
  <si>
    <t>７５歳</t>
  </si>
  <si>
    <t>１９歳</t>
  </si>
  <si>
    <t>２４歳</t>
  </si>
  <si>
    <t>２９歳</t>
  </si>
  <si>
    <t>３４歳</t>
  </si>
  <si>
    <t>３９歳</t>
  </si>
  <si>
    <t>４４歳</t>
  </si>
  <si>
    <t>４９歳</t>
  </si>
  <si>
    <t>５４歳</t>
  </si>
  <si>
    <t>５９歳</t>
  </si>
  <si>
    <t>６４歳</t>
  </si>
  <si>
    <t>６９歳</t>
  </si>
  <si>
    <t>７４歳</t>
  </si>
  <si>
    <t>７９歳</t>
  </si>
  <si>
    <t>生　　　　産　　　　年　　　　齢　　　　人　　　　口</t>
  </si>
  <si>
    <t>老　　　年　　　人　　　口</t>
  </si>
  <si>
    <t>～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</si>
  <si>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</si>
  <si>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</si>
  <si>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</si>
  <si>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</si>
  <si>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</si>
  <si>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</si>
  <si>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</si>
  <si>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</si>
  <si>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</si>
  <si>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</si>
  <si>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</si>
  <si>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</si>
  <si>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</si>
  <si>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</si>
  <si>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</si>
  <si>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</si>
  <si>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</si>
  <si>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</si>
  <si>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</si>
  <si>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</si>
  <si>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</si>
  <si>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15歳未満</t>
  </si>
  <si>
    <t>15～64歳</t>
  </si>
  <si>
    <t>65歳以上</t>
  </si>
  <si>
    <t>区　分</t>
  </si>
  <si>
    <t>総数</t>
  </si>
  <si>
    <t>世帯数</t>
  </si>
  <si>
    <t>世帯人員</t>
  </si>
  <si>
    <t>１人</t>
  </si>
  <si>
    <t>２人</t>
  </si>
  <si>
    <t>３人</t>
  </si>
  <si>
    <t>４人</t>
  </si>
  <si>
    <t>５人</t>
  </si>
  <si>
    <t>６人</t>
  </si>
  <si>
    <t>７人以上</t>
  </si>
  <si>
    <t>総　　　数</t>
  </si>
  <si>
    <t>世　　　　帯　　　　数</t>
  </si>
  <si>
    <t>一　　　　　般　　　　　世　　　　　帯</t>
  </si>
  <si>
    <t>区分</t>
  </si>
  <si>
    <t>給与住宅</t>
  </si>
  <si>
    <t>住宅間借</t>
  </si>
  <si>
    <t>寄宿舎</t>
  </si>
  <si>
    <t>下宿等</t>
  </si>
  <si>
    <t>その他</t>
  </si>
  <si>
    <t>持　家</t>
  </si>
  <si>
    <t>借　家</t>
  </si>
  <si>
    <t>区　　分</t>
  </si>
  <si>
    <t>非労働力人口</t>
  </si>
  <si>
    <t>労　　働　　力　　人　　口</t>
  </si>
  <si>
    <t>就　業　者　数</t>
  </si>
  <si>
    <t>喜舎場</t>
  </si>
  <si>
    <t>和仁屋</t>
  </si>
  <si>
    <t>屋宜原</t>
  </si>
  <si>
    <t>瑞慶覧</t>
  </si>
  <si>
    <t>安谷屋</t>
  </si>
  <si>
    <t>仲　順</t>
  </si>
  <si>
    <t>熱　田</t>
  </si>
  <si>
    <t>渡　口</t>
  </si>
  <si>
    <t>島　袋</t>
  </si>
  <si>
    <t>石　平</t>
  </si>
  <si>
    <t>荻　道</t>
  </si>
  <si>
    <t>大　城</t>
  </si>
  <si>
    <t>美　崎</t>
  </si>
  <si>
    <t>種　別</t>
  </si>
  <si>
    <t>世　帯</t>
  </si>
  <si>
    <t>人　口</t>
  </si>
  <si>
    <t>平成１２年</t>
  </si>
  <si>
    <t>平成１７年</t>
  </si>
  <si>
    <t>第１次産業</t>
  </si>
  <si>
    <t>農業</t>
  </si>
  <si>
    <t>林業</t>
  </si>
  <si>
    <t>漁業</t>
  </si>
  <si>
    <t>第２次産業</t>
  </si>
  <si>
    <t>鉱業</t>
  </si>
  <si>
    <t>建設業</t>
  </si>
  <si>
    <t>製造業</t>
  </si>
  <si>
    <t>第３次産業</t>
  </si>
  <si>
    <t>電気・ガス・熱供給・水道業</t>
  </si>
  <si>
    <t>金融・保険業</t>
  </si>
  <si>
    <t>不動産業</t>
  </si>
  <si>
    <t>サービス業</t>
  </si>
  <si>
    <t>公務</t>
  </si>
  <si>
    <t>分類不能</t>
  </si>
  <si>
    <t>総　　　　　　数</t>
  </si>
  <si>
    <t>事務従事者</t>
  </si>
  <si>
    <t>販売従事者</t>
  </si>
  <si>
    <t>保安職業従事者</t>
  </si>
  <si>
    <t>農林漁業作業者</t>
  </si>
  <si>
    <t>運輸・通信従事者</t>
  </si>
  <si>
    <t>総　　　　　　　　　　　　　　　　数</t>
  </si>
  <si>
    <t>総　　数</t>
  </si>
  <si>
    <t>雇用者</t>
  </si>
  <si>
    <t>家族従業者</t>
  </si>
  <si>
    <t>常住人口</t>
  </si>
  <si>
    <t>常住地が</t>
  </si>
  <si>
    <t>他市町村</t>
  </si>
  <si>
    <t>従業地・通学</t>
  </si>
  <si>
    <t>が他市町村</t>
  </si>
  <si>
    <t>（流入人口）</t>
  </si>
  <si>
    <t>（流出人口）</t>
  </si>
  <si>
    <t>（昼間人口）</t>
  </si>
  <si>
    <t>常住人に対</t>
  </si>
  <si>
    <t>する昼間人口</t>
  </si>
  <si>
    <t>の増減数</t>
  </si>
  <si>
    <t>常住人口に</t>
  </si>
  <si>
    <t>対する昼間</t>
  </si>
  <si>
    <t>人口指数</t>
  </si>
  <si>
    <t>地による人口</t>
  </si>
  <si>
    <t>当地に常住する者</t>
  </si>
  <si>
    <t>自市区町村で従業・通学</t>
  </si>
  <si>
    <t>自宅</t>
  </si>
  <si>
    <t>自宅外</t>
  </si>
  <si>
    <t>他市区町村で従業・通学</t>
  </si>
  <si>
    <t>県内</t>
  </si>
  <si>
    <t>宜野湾市</t>
  </si>
  <si>
    <t>うるま市</t>
  </si>
  <si>
    <t>浦添市</t>
  </si>
  <si>
    <t>読谷村</t>
  </si>
  <si>
    <t>嘉手納町</t>
  </si>
  <si>
    <t>北谷町</t>
  </si>
  <si>
    <t>中城村</t>
  </si>
  <si>
    <t>西原町</t>
  </si>
  <si>
    <t>従業者</t>
  </si>
  <si>
    <t>通学者</t>
  </si>
  <si>
    <t>平　成　１　２　年</t>
  </si>
  <si>
    <t>その他市町村</t>
  </si>
  <si>
    <t>他県</t>
  </si>
  <si>
    <t>従業地・通学地
常住市区町村</t>
  </si>
  <si>
    <t>当地で従業・通学の者</t>
  </si>
  <si>
    <t>自市区町村で常住</t>
  </si>
  <si>
    <t>他市区町村に常住</t>
  </si>
  <si>
    <t>常住地従業・通学
市区町村</t>
  </si>
  <si>
    <t>専門・技術職業</t>
  </si>
  <si>
    <t>管理的職業</t>
  </si>
  <si>
    <t>サービス職業</t>
  </si>
  <si>
    <t>生産工程労務作業者</t>
  </si>
  <si>
    <t>分類不能の職業</t>
  </si>
  <si>
    <t>人口</t>
  </si>
  <si>
    <t>前年人口に</t>
  </si>
  <si>
    <t>対する増減数</t>
  </si>
  <si>
    <t>平成2年</t>
  </si>
  <si>
    <t>平成7年</t>
  </si>
  <si>
    <t>平成12年</t>
  </si>
  <si>
    <t>平成16年</t>
  </si>
  <si>
    <t>平成17年</t>
  </si>
  <si>
    <t>資料：住民課</t>
  </si>
  <si>
    <t>種別</t>
  </si>
  <si>
    <t>世帯</t>
  </si>
  <si>
    <t>仲順</t>
  </si>
  <si>
    <t>熱田</t>
  </si>
  <si>
    <t>渡口</t>
  </si>
  <si>
    <t>島袋</t>
  </si>
  <si>
    <t>石平</t>
  </si>
  <si>
    <t>荻道</t>
  </si>
  <si>
    <t>大城</t>
  </si>
  <si>
    <t>県営団地</t>
  </si>
  <si>
    <t>美崎</t>
  </si>
  <si>
    <t>軍施設内</t>
  </si>
  <si>
    <t>外国人</t>
  </si>
  <si>
    <t>自然増加</t>
  </si>
  <si>
    <t>社会増加</t>
  </si>
  <si>
    <t>動態増減</t>
  </si>
  <si>
    <t>年間自然増</t>
  </si>
  <si>
    <t>自然増加率＝</t>
  </si>
  <si>
    <t>年間社会増</t>
  </si>
  <si>
    <t>出　　　　　生</t>
  </si>
  <si>
    <t>死　　　　　亡</t>
  </si>
  <si>
    <t>転　　　　　入</t>
  </si>
  <si>
    <t>転　　　　　出</t>
  </si>
  <si>
    <t>自　　　然　　　動　　　態</t>
  </si>
  <si>
    <t>社　　　会　　　動　　　態</t>
  </si>
  <si>
    <t>基礎人口</t>
  </si>
  <si>
    <t>アメリカ</t>
  </si>
  <si>
    <t>インド</t>
  </si>
  <si>
    <t>フィリピン</t>
  </si>
  <si>
    <t>中　国</t>
  </si>
  <si>
    <t>（単位：人）</t>
  </si>
  <si>
    <t>×1,000</t>
  </si>
  <si>
    <t>社会増加増＝</t>
  </si>
  <si>
    <t>年　度</t>
  </si>
  <si>
    <t>人　　　　　口</t>
  </si>
  <si>
    <t>各年度3月末現在</t>
  </si>
  <si>
    <t>各年度3月末現在</t>
  </si>
  <si>
    <t>区　　　　　　　　分</t>
  </si>
  <si>
    <t>年　　度</t>
  </si>
  <si>
    <t>年　　次</t>
  </si>
  <si>
    <t>総数（不詳含む）</t>
  </si>
  <si>
    <t>自営業主</t>
  </si>
  <si>
    <t>第1次産業</t>
  </si>
  <si>
    <t>第2次産業</t>
  </si>
  <si>
    <t>第3次産業</t>
  </si>
  <si>
    <t>分類不能の産業</t>
  </si>
  <si>
    <t>（１）住民登録人口の推移</t>
  </si>
  <si>
    <t>（７）労働力状態（年齢１５歳以上）人口</t>
  </si>
  <si>
    <t>（８）行政区別国勢調査人口・世帯数</t>
  </si>
  <si>
    <t>（１０）年齢（各歳）男女別人口</t>
  </si>
  <si>
    <t>（１４）世帯人員別一般世帯数及び一般世帯人員</t>
  </si>
  <si>
    <t>（１５）住宅の所有関係別普通世帯数</t>
  </si>
  <si>
    <t>（１６）従業地・通学地による人口（昼間人口）</t>
  </si>
  <si>
    <t>（１７）常住地による従業・通学市区町村別15歳以上従業者数及び通学者数</t>
  </si>
  <si>
    <t>（１８）従業地・通学地による常住市区町村別15歳以上就業者数及び通学者数</t>
  </si>
  <si>
    <t>家庭内職者</t>
  </si>
  <si>
    <t>情報通信業</t>
  </si>
  <si>
    <t>運輸業</t>
  </si>
  <si>
    <t>卸売・小売業</t>
  </si>
  <si>
    <t>飲食店・宿泊業</t>
  </si>
  <si>
    <t>医療・福祉</t>
  </si>
  <si>
    <t>教育・学習支援業</t>
  </si>
  <si>
    <t>複合サービス事業</t>
  </si>
  <si>
    <t>平成17年10月1日現在</t>
  </si>
  <si>
    <t>飲食店・宿泊業</t>
  </si>
  <si>
    <t>複合サービス業</t>
  </si>
  <si>
    <t>区　　　分</t>
  </si>
  <si>
    <t>役　員</t>
  </si>
  <si>
    <t>昭和40年</t>
  </si>
  <si>
    <t>昭和45年</t>
  </si>
  <si>
    <t>昭和50年</t>
  </si>
  <si>
    <t>昭和55年</t>
  </si>
  <si>
    <t>昭和60年</t>
  </si>
  <si>
    <t>注）幼少年人口：０歳～１４歳</t>
  </si>
  <si>
    <t>　　生産年齢人口：１５歳～６４歳</t>
  </si>
  <si>
    <t>　　老年人口：６５歳以上</t>
  </si>
  <si>
    <t>年度</t>
  </si>
  <si>
    <t>（３）人口動態の推移</t>
  </si>
  <si>
    <t>（４）国籍別外国人登録人口の推移</t>
  </si>
  <si>
    <t>（５）国勢調査人口と世帯数の推移</t>
  </si>
  <si>
    <t>（６）年齢３区分別でみる国勢調査人口の推移</t>
  </si>
  <si>
    <t>不詳</t>
  </si>
  <si>
    <t>年　次</t>
  </si>
  <si>
    <t>総数</t>
  </si>
  <si>
    <t>８０歳
以上</t>
  </si>
  <si>
    <t>（１１）産業別でみる15歳以上の就業者数の推移</t>
  </si>
  <si>
    <t>（１２）産業(大分類)、従業上の地位(5区分)、男女別15歳以上就業者数</t>
  </si>
  <si>
    <t>（１３）職業別（大分類）男女別１５歳以上就業者数</t>
  </si>
  <si>
    <t>各年度3月末現在</t>
  </si>
  <si>
    <t>昭45</t>
  </si>
  <si>
    <t>昭50</t>
  </si>
  <si>
    <t>昭55</t>
  </si>
  <si>
    <t>昭60</t>
  </si>
  <si>
    <t>平2</t>
  </si>
  <si>
    <t>平7</t>
  </si>
  <si>
    <t>平12</t>
  </si>
  <si>
    <t>平17</t>
  </si>
  <si>
    <t>１世帯人員</t>
  </si>
  <si>
    <t>昭40年</t>
  </si>
  <si>
    <t>昭45年</t>
  </si>
  <si>
    <t>昭50年</t>
  </si>
  <si>
    <t>昭55年</t>
  </si>
  <si>
    <t>昭60年</t>
  </si>
  <si>
    <t>平2年</t>
  </si>
  <si>
    <t>平7年</t>
  </si>
  <si>
    <t>平12年</t>
  </si>
  <si>
    <t>平17年</t>
  </si>
  <si>
    <t>年次</t>
  </si>
  <si>
    <t>の人員</t>
  </si>
  <si>
    <t>1世帯あたり</t>
  </si>
  <si>
    <t>世帯数</t>
  </si>
  <si>
    <r>
      <t>人口</t>
    </r>
    <r>
      <rPr>
        <sz val="8"/>
        <rFont val="HG丸ｺﾞｼｯｸM-PRO"/>
        <family val="3"/>
      </rPr>
      <t>(%)</t>
    </r>
  </si>
  <si>
    <t>（９）国勢調査の年齢階級別人口</t>
  </si>
  <si>
    <t>世帯</t>
  </si>
  <si>
    <t>人口</t>
  </si>
  <si>
    <t>男</t>
  </si>
  <si>
    <t>女</t>
  </si>
  <si>
    <t>平成17年</t>
  </si>
  <si>
    <t>平成２２年</t>
  </si>
  <si>
    <t>平成13年</t>
  </si>
  <si>
    <t>平成13年</t>
  </si>
  <si>
    <t>平成14年</t>
  </si>
  <si>
    <t>平成15年</t>
  </si>
  <si>
    <t>平成16年</t>
  </si>
  <si>
    <t>平成18年</t>
  </si>
  <si>
    <t>平成19年</t>
  </si>
  <si>
    <t>平成20年</t>
  </si>
  <si>
    <t>平成21年</t>
  </si>
  <si>
    <t>平成22年</t>
  </si>
  <si>
    <t>平成23年</t>
  </si>
  <si>
    <t>平成18年</t>
  </si>
  <si>
    <t>平成19年</t>
  </si>
  <si>
    <t>平成20年</t>
  </si>
  <si>
    <t>平成21年</t>
  </si>
  <si>
    <t>平成22年</t>
  </si>
  <si>
    <t>平成23年</t>
  </si>
  <si>
    <t>平成17年</t>
  </si>
  <si>
    <t>平成11年</t>
  </si>
  <si>
    <t>平成12年</t>
  </si>
  <si>
    <t>平２２年</t>
  </si>
  <si>
    <t>昭和</t>
  </si>
  <si>
    <t>年</t>
  </si>
  <si>
    <t>世　帯</t>
  </si>
  <si>
    <t>-</t>
  </si>
  <si>
    <t>人　口</t>
  </si>
  <si>
    <t>平成</t>
  </si>
  <si>
    <t>昭和45年</t>
  </si>
  <si>
    <t>総数</t>
  </si>
  <si>
    <t>昭和50年</t>
  </si>
  <si>
    <t>昭和55年</t>
  </si>
  <si>
    <t>昭和60年</t>
  </si>
  <si>
    <t>平成2年</t>
  </si>
  <si>
    <t>平成7年</t>
  </si>
  <si>
    <t>平成22年10月1日現在</t>
  </si>
  <si>
    <t>-</t>
  </si>
  <si>
    <t>※総数は「不詳」も含むので内訳とは必ずしも一致しない。</t>
  </si>
  <si>
    <t>平22</t>
  </si>
  <si>
    <t>平　成　１　２　年</t>
  </si>
  <si>
    <t>総　数</t>
  </si>
  <si>
    <t>従業者</t>
  </si>
  <si>
    <t>通学者</t>
  </si>
  <si>
    <t>那覇市</t>
  </si>
  <si>
    <t>沖縄市</t>
  </si>
  <si>
    <t>平　成　１  7　年</t>
  </si>
  <si>
    <t>平　成　１　7　年</t>
  </si>
  <si>
    <t>平成22 年</t>
  </si>
  <si>
    <t>完全失業率</t>
  </si>
  <si>
    <t>完全失業者数</t>
  </si>
  <si>
    <t>（２）自治会別住民登録人口・世帯数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</si>
</sst>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△ &quot;0"/>
    <numFmt numFmtId="178" formatCode="0.0;&quot;△ &quot;0.0"/>
    <numFmt numFmtId="179" formatCode="0.000"/>
    <numFmt numFmtId="180" formatCode="#,##0.0;[Red]\-#,##0.0"/>
    <numFmt numFmtId="181" formatCode="#,##0;&quot;△ &quot;#,##0"/>
    <numFmt numFmtId="182" formatCode="0.0%"/>
    <numFmt numFmtId="183" formatCode="&quot;¥&quot;#,##0_);[Red]\(&quot;¥&quot;#,##0\)"/>
    <numFmt numFmtId="184" formatCode="#,##0;[Red]#,##0"/>
    <numFmt numFmtId="185" formatCode="0_);[Red]\(0\)"/>
    <numFmt numFmtId="186" formatCode="#,##0_);[Red]\(#,##0\)"/>
    <numFmt numFmtId="187" formatCode="#,##0.00;[Red]#,##0.00"/>
    <numFmt numFmtId="188" formatCode="#,##0.000;[Red]\-#,##0.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sz val="9"/>
      <name val="HG丸ｺﾞｼｯｸM-PRO"/>
      <family val="3"/>
    </font>
    <font>
      <sz val="16"/>
      <name val="ＭＳ Ｐゴシック"/>
      <family val="3"/>
    </font>
    <font>
      <sz val="8"/>
      <name val="HG丸ｺﾞｼｯｸM-PRO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49" applyFont="1" applyBorder="1" applyAlignment="1">
      <alignment vertical="center"/>
    </xf>
    <xf numFmtId="0" fontId="2" fillId="0" borderId="0" xfId="0" applyFont="1" applyAlignment="1">
      <alignment horizontal="right"/>
    </xf>
    <xf numFmtId="176" fontId="2" fillId="0" borderId="10" xfId="0" applyNumberFormat="1" applyFont="1" applyBorder="1" applyAlignment="1">
      <alignment vertical="center"/>
    </xf>
    <xf numFmtId="38" fontId="2" fillId="0" borderId="10" xfId="49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textRotation="255"/>
    </xf>
    <xf numFmtId="0" fontId="2" fillId="0" borderId="14" xfId="0" applyFont="1" applyBorder="1" applyAlignment="1">
      <alignment horizontal="center" textRotation="255"/>
    </xf>
    <xf numFmtId="0" fontId="2" fillId="0" borderId="15" xfId="0" applyFont="1" applyBorder="1" applyAlignment="1">
      <alignment horizontal="center" textRotation="255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38" fontId="2" fillId="0" borderId="0" xfId="49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38" fontId="2" fillId="33" borderId="10" xfId="49" applyFont="1" applyFill="1" applyBorder="1" applyAlignment="1">
      <alignment vertical="center"/>
    </xf>
    <xf numFmtId="38" fontId="2" fillId="33" borderId="17" xfId="49" applyFont="1" applyFill="1" applyBorder="1" applyAlignment="1">
      <alignment vertical="center"/>
    </xf>
    <xf numFmtId="38" fontId="2" fillId="0" borderId="17" xfId="49" applyFont="1" applyBorder="1" applyAlignment="1">
      <alignment vertical="center"/>
    </xf>
    <xf numFmtId="0" fontId="2" fillId="0" borderId="18" xfId="0" applyFont="1" applyBorder="1" applyAlignment="1">
      <alignment horizontal="center" vertical="center" shrinkToFit="1"/>
    </xf>
    <xf numFmtId="38" fontId="2" fillId="0" borderId="19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38" fontId="2" fillId="0" borderId="0" xfId="49" applyFont="1" applyBorder="1" applyAlignment="1">
      <alignment vertical="center"/>
    </xf>
    <xf numFmtId="0" fontId="2" fillId="0" borderId="21" xfId="0" applyFont="1" applyBorder="1" applyAlignment="1">
      <alignment horizontal="center" vertical="center" shrinkToFit="1"/>
    </xf>
    <xf numFmtId="38" fontId="2" fillId="0" borderId="22" xfId="49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shrinkToFit="1"/>
    </xf>
    <xf numFmtId="38" fontId="2" fillId="0" borderId="22" xfId="49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38" fontId="2" fillId="0" borderId="16" xfId="49" applyFont="1" applyBorder="1" applyAlignment="1">
      <alignment vertical="center"/>
    </xf>
    <xf numFmtId="0" fontId="2" fillId="33" borderId="18" xfId="0" applyFont="1" applyFill="1" applyBorder="1" applyAlignment="1">
      <alignment horizontal="center" vertical="center" shrinkToFit="1"/>
    </xf>
    <xf numFmtId="38" fontId="2" fillId="33" borderId="14" xfId="49" applyFont="1" applyFill="1" applyBorder="1" applyAlignment="1">
      <alignment vertical="center"/>
    </xf>
    <xf numFmtId="38" fontId="2" fillId="33" borderId="23" xfId="49" applyFont="1" applyFill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23" xfId="49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8" fontId="2" fillId="0" borderId="12" xfId="49" applyFont="1" applyBorder="1" applyAlignment="1">
      <alignment vertical="center"/>
    </xf>
    <xf numFmtId="0" fontId="2" fillId="0" borderId="24" xfId="0" applyFont="1" applyBorder="1" applyAlignment="1">
      <alignment/>
    </xf>
    <xf numFmtId="38" fontId="2" fillId="0" borderId="25" xfId="49" applyFont="1" applyBorder="1" applyAlignment="1">
      <alignment vertical="center"/>
    </xf>
    <xf numFmtId="0" fontId="2" fillId="0" borderId="26" xfId="0" applyFont="1" applyBorder="1" applyAlignment="1">
      <alignment/>
    </xf>
    <xf numFmtId="38" fontId="2" fillId="0" borderId="27" xfId="49" applyFont="1" applyBorder="1" applyAlignment="1">
      <alignment vertical="center"/>
    </xf>
    <xf numFmtId="38" fontId="2" fillId="0" borderId="28" xfId="49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38" fontId="2" fillId="0" borderId="29" xfId="49" applyFont="1" applyBorder="1" applyAlignment="1">
      <alignment vertical="center"/>
    </xf>
    <xf numFmtId="38" fontId="2" fillId="0" borderId="30" xfId="49" applyFont="1" applyBorder="1" applyAlignment="1">
      <alignment vertical="center"/>
    </xf>
    <xf numFmtId="38" fontId="2" fillId="0" borderId="12" xfId="49" applyFont="1" applyBorder="1" applyAlignment="1">
      <alignment horizontal="right" vertical="center"/>
    </xf>
    <xf numFmtId="38" fontId="2" fillId="0" borderId="25" xfId="49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/>
    </xf>
    <xf numFmtId="180" fontId="2" fillId="0" borderId="10" xfId="49" applyNumberFormat="1" applyFont="1" applyBorder="1" applyAlignment="1">
      <alignment vertical="center"/>
    </xf>
    <xf numFmtId="181" fontId="2" fillId="0" borderId="10" xfId="49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38" fontId="2" fillId="0" borderId="35" xfId="49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shrinkToFit="1"/>
    </xf>
    <xf numFmtId="177" fontId="2" fillId="0" borderId="10" xfId="49" applyNumberFormat="1" applyFont="1" applyBorder="1" applyAlignment="1">
      <alignment vertical="center"/>
    </xf>
    <xf numFmtId="178" fontId="2" fillId="0" borderId="10" xfId="49" applyNumberFormat="1" applyFont="1" applyBorder="1" applyAlignment="1">
      <alignment vertical="center"/>
    </xf>
    <xf numFmtId="38" fontId="2" fillId="0" borderId="36" xfId="49" applyFont="1" applyBorder="1" applyAlignment="1">
      <alignment vertical="center"/>
    </xf>
    <xf numFmtId="38" fontId="2" fillId="0" borderId="34" xfId="49" applyFont="1" applyBorder="1" applyAlignment="1">
      <alignment vertical="center"/>
    </xf>
    <xf numFmtId="38" fontId="2" fillId="0" borderId="37" xfId="49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0" xfId="0" applyFont="1" applyFill="1" applyBorder="1" applyAlignment="1">
      <alignment vertical="center" textRotation="255"/>
    </xf>
    <xf numFmtId="0" fontId="0" fillId="0" borderId="0" xfId="0" applyFill="1" applyBorder="1" applyAlignment="1">
      <alignment vertical="center" textRotation="255"/>
    </xf>
    <xf numFmtId="0" fontId="0" fillId="0" borderId="0" xfId="0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distributed" vertical="center"/>
    </xf>
    <xf numFmtId="0" fontId="7" fillId="0" borderId="0" xfId="0" applyFont="1" applyAlignment="1">
      <alignment horizontal="right"/>
    </xf>
    <xf numFmtId="0" fontId="2" fillId="0" borderId="2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/>
    </xf>
    <xf numFmtId="38" fontId="3" fillId="0" borderId="10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5" fillId="0" borderId="10" xfId="49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0" fontId="3" fillId="0" borderId="10" xfId="49" applyNumberFormat="1" applyFont="1" applyBorder="1" applyAlignment="1">
      <alignment vertical="center"/>
    </xf>
    <xf numFmtId="38" fontId="3" fillId="0" borderId="10" xfId="49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 shrinkToFit="1"/>
    </xf>
    <xf numFmtId="38" fontId="2" fillId="0" borderId="12" xfId="49" applyFont="1" applyFill="1" applyBorder="1" applyAlignment="1">
      <alignment vertical="center"/>
    </xf>
    <xf numFmtId="38" fontId="2" fillId="0" borderId="33" xfId="49" applyFont="1" applyFill="1" applyBorder="1" applyAlignment="1">
      <alignment vertical="center"/>
    </xf>
    <xf numFmtId="38" fontId="2" fillId="0" borderId="38" xfId="49" applyFont="1" applyFill="1" applyBorder="1" applyAlignment="1">
      <alignment vertical="center"/>
    </xf>
    <xf numFmtId="38" fontId="5" fillId="0" borderId="10" xfId="49" applyFont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38" fontId="2" fillId="0" borderId="19" xfId="49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38" fontId="2" fillId="0" borderId="29" xfId="49" applyFont="1" applyBorder="1" applyAlignment="1">
      <alignment horizontal="right" vertical="center"/>
    </xf>
    <xf numFmtId="38" fontId="2" fillId="0" borderId="33" xfId="49" applyFont="1" applyBorder="1" applyAlignment="1">
      <alignment vertical="center"/>
    </xf>
    <xf numFmtId="38" fontId="2" fillId="33" borderId="39" xfId="49" applyFont="1" applyFill="1" applyBorder="1" applyAlignment="1">
      <alignment vertical="center"/>
    </xf>
    <xf numFmtId="38" fontId="2" fillId="33" borderId="40" xfId="49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0" fillId="0" borderId="41" xfId="0" applyBorder="1" applyAlignment="1">
      <alignment/>
    </xf>
    <xf numFmtId="0" fontId="7" fillId="0" borderId="41" xfId="0" applyFont="1" applyBorder="1" applyAlignment="1">
      <alignment horizontal="right"/>
    </xf>
    <xf numFmtId="0" fontId="0" fillId="0" borderId="24" xfId="0" applyFill="1" applyBorder="1" applyAlignment="1">
      <alignment vertical="center" textRotation="255"/>
    </xf>
    <xf numFmtId="0" fontId="0" fillId="0" borderId="26" xfId="0" applyFill="1" applyBorder="1" applyAlignment="1">
      <alignment vertical="center" textRotation="255"/>
    </xf>
    <xf numFmtId="0" fontId="2" fillId="0" borderId="26" xfId="0" applyFont="1" applyFill="1" applyBorder="1" applyAlignment="1">
      <alignment vertical="center" textRotation="255"/>
    </xf>
    <xf numFmtId="38" fontId="2" fillId="0" borderId="42" xfId="49" applyFont="1" applyFill="1" applyBorder="1" applyAlignment="1">
      <alignment vertical="center"/>
    </xf>
    <xf numFmtId="0" fontId="0" fillId="0" borderId="42" xfId="0" applyBorder="1" applyAlignment="1">
      <alignment/>
    </xf>
    <xf numFmtId="0" fontId="0" fillId="0" borderId="26" xfId="0" applyBorder="1" applyAlignment="1">
      <alignment/>
    </xf>
    <xf numFmtId="38" fontId="2" fillId="0" borderId="25" xfId="49" applyFont="1" applyFill="1" applyBorder="1" applyAlignment="1">
      <alignment horizontal="right" vertical="center"/>
    </xf>
    <xf numFmtId="38" fontId="2" fillId="0" borderId="43" xfId="49" applyFont="1" applyFill="1" applyBorder="1" applyAlignment="1">
      <alignment horizontal="right" vertical="center"/>
    </xf>
    <xf numFmtId="38" fontId="2" fillId="33" borderId="44" xfId="49" applyFont="1" applyFill="1" applyBorder="1" applyAlignment="1">
      <alignment horizontal="right" vertical="center"/>
    </xf>
    <xf numFmtId="38" fontId="2" fillId="0" borderId="43" xfId="49" applyFont="1" applyBorder="1" applyAlignment="1">
      <alignment horizontal="right" vertical="center"/>
    </xf>
    <xf numFmtId="38" fontId="2" fillId="0" borderId="45" xfId="49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38" fontId="2" fillId="0" borderId="38" xfId="49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right" vertical="center"/>
    </xf>
    <xf numFmtId="38" fontId="2" fillId="6" borderId="38" xfId="49" applyFont="1" applyFill="1" applyBorder="1" applyAlignment="1">
      <alignment vertical="center"/>
    </xf>
    <xf numFmtId="38" fontId="2" fillId="6" borderId="10" xfId="49" applyFont="1" applyFill="1" applyBorder="1" applyAlignment="1">
      <alignment vertical="center"/>
    </xf>
    <xf numFmtId="38" fontId="2" fillId="6" borderId="25" xfId="49" applyFont="1" applyFill="1" applyBorder="1" applyAlignment="1">
      <alignment horizontal="right" vertical="center"/>
    </xf>
    <xf numFmtId="38" fontId="2" fillId="6" borderId="12" xfId="49" applyFont="1" applyFill="1" applyBorder="1" applyAlignment="1">
      <alignment vertical="center"/>
    </xf>
    <xf numFmtId="38" fontId="2" fillId="6" borderId="10" xfId="49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38" fontId="2" fillId="0" borderId="46" xfId="49" applyFont="1" applyBorder="1" applyAlignment="1">
      <alignment horizontal="center" vertical="center"/>
    </xf>
    <xf numFmtId="38" fontId="2" fillId="0" borderId="47" xfId="49" applyFont="1" applyBorder="1" applyAlignment="1">
      <alignment horizontal="center" vertical="center"/>
    </xf>
    <xf numFmtId="38" fontId="2" fillId="0" borderId="48" xfId="49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8" fontId="2" fillId="0" borderId="53" xfId="49" applyFont="1" applyBorder="1" applyAlignment="1">
      <alignment horizontal="center" vertical="center"/>
    </xf>
    <xf numFmtId="38" fontId="2" fillId="0" borderId="36" xfId="49" applyFont="1" applyBorder="1" applyAlignment="1">
      <alignment horizontal="center" vertical="center"/>
    </xf>
    <xf numFmtId="38" fontId="2" fillId="0" borderId="54" xfId="49" applyFont="1" applyBorder="1" applyAlignment="1">
      <alignment horizontal="center" vertical="center"/>
    </xf>
    <xf numFmtId="38" fontId="2" fillId="0" borderId="37" xfId="49" applyFont="1" applyBorder="1" applyAlignment="1">
      <alignment horizontal="center" vertical="center"/>
    </xf>
    <xf numFmtId="38" fontId="2" fillId="0" borderId="55" xfId="49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38" fontId="2" fillId="0" borderId="66" xfId="49" applyFont="1" applyBorder="1" applyAlignment="1">
      <alignment horizontal="center" vertical="center"/>
    </xf>
    <xf numFmtId="38" fontId="2" fillId="0" borderId="17" xfId="49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38" fontId="2" fillId="0" borderId="54" xfId="49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6" borderId="18" xfId="0" applyFont="1" applyFill="1" applyBorder="1" applyAlignment="1">
      <alignment horizontal="distributed" vertical="center"/>
    </xf>
    <xf numFmtId="0" fontId="2" fillId="6" borderId="19" xfId="0" applyFont="1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33" borderId="40" xfId="0" applyFill="1" applyBorder="1" applyAlignment="1">
      <alignment horizontal="distributed" vertical="center"/>
    </xf>
    <xf numFmtId="0" fontId="0" fillId="33" borderId="68" xfId="0" applyFill="1" applyBorder="1" applyAlignment="1">
      <alignment horizontal="distributed"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2" fillId="6" borderId="15" xfId="0" applyFont="1" applyFill="1" applyBorder="1" applyAlignment="1">
      <alignment horizontal="distributed" vertical="center"/>
    </xf>
    <xf numFmtId="0" fontId="2" fillId="6" borderId="0" xfId="0" applyFont="1" applyFill="1" applyBorder="1" applyAlignment="1">
      <alignment horizontal="distributed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1</xdr:col>
      <xdr:colOff>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0" y="4381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1</xdr:col>
      <xdr:colOff>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8625" y="4381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38100</xdr:rowOff>
    </xdr:from>
    <xdr:to>
      <xdr:col>1</xdr:col>
      <xdr:colOff>0</xdr:colOff>
      <xdr:row>3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62000" y="4476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115" zoomScaleSheetLayoutView="115" zoomScalePageLayoutView="0" workbookViewId="0" topLeftCell="A1">
      <selection activeCell="I8" sqref="I8"/>
    </sheetView>
  </sheetViews>
  <sheetFormatPr defaultColWidth="9.00390625" defaultRowHeight="13.5"/>
  <cols>
    <col min="1" max="1" width="10.375" style="0" bestFit="1" customWidth="1"/>
    <col min="2" max="2" width="9.125" style="0" bestFit="1" customWidth="1"/>
    <col min="3" max="3" width="10.125" style="0" bestFit="1" customWidth="1"/>
    <col min="4" max="5" width="9.125" style="0" bestFit="1" customWidth="1"/>
    <col min="6" max="7" width="11.25390625" style="0" customWidth="1"/>
  </cols>
  <sheetData>
    <row r="1" spans="1:7" ht="18.75">
      <c r="A1" s="158" t="s">
        <v>244</v>
      </c>
      <c r="B1" s="158"/>
      <c r="C1" s="158"/>
      <c r="D1" s="158"/>
      <c r="E1" s="158"/>
      <c r="F1" s="158"/>
      <c r="G1" s="158"/>
    </row>
    <row r="2" spans="1:7" ht="13.5">
      <c r="A2" s="1"/>
      <c r="B2" s="1"/>
      <c r="C2" s="1"/>
      <c r="D2" s="1"/>
      <c r="E2" s="1"/>
      <c r="F2" s="1"/>
      <c r="G2" s="105" t="s">
        <v>286</v>
      </c>
    </row>
    <row r="3" spans="1:7" ht="13.5">
      <c r="A3" s="159" t="s">
        <v>231</v>
      </c>
      <c r="B3" s="159" t="s">
        <v>78</v>
      </c>
      <c r="C3" s="159" t="s">
        <v>232</v>
      </c>
      <c r="D3" s="159"/>
      <c r="E3" s="160"/>
      <c r="F3" s="103" t="s">
        <v>307</v>
      </c>
      <c r="G3" s="104" t="s">
        <v>190</v>
      </c>
    </row>
    <row r="4" spans="1:7" ht="13.5">
      <c r="A4" s="159"/>
      <c r="B4" s="159"/>
      <c r="C4" s="2" t="s">
        <v>16</v>
      </c>
      <c r="D4" s="2" t="s">
        <v>0</v>
      </c>
      <c r="E4" s="3" t="s">
        <v>1</v>
      </c>
      <c r="F4" s="102" t="s">
        <v>306</v>
      </c>
      <c r="G4" s="106" t="s">
        <v>191</v>
      </c>
    </row>
    <row r="5" spans="1:7" ht="24.75" customHeight="1">
      <c r="A5" s="78" t="s">
        <v>318</v>
      </c>
      <c r="B5" s="5">
        <v>5396</v>
      </c>
      <c r="C5" s="5">
        <f aca="true" t="shared" si="0" ref="C5:C15">D5+E5</f>
        <v>15935</v>
      </c>
      <c r="D5" s="5">
        <v>7755</v>
      </c>
      <c r="E5" s="5">
        <v>8180</v>
      </c>
      <c r="F5" s="76">
        <f aca="true" t="shared" si="1" ref="F5:F15">C5/B5</f>
        <v>2.953113417346182</v>
      </c>
      <c r="G5" s="77">
        <v>162</v>
      </c>
    </row>
    <row r="6" spans="1:7" ht="24.75" customHeight="1">
      <c r="A6" s="78" t="s">
        <v>319</v>
      </c>
      <c r="B6" s="5">
        <v>5548</v>
      </c>
      <c r="C6" s="5">
        <f t="shared" si="0"/>
        <v>16160</v>
      </c>
      <c r="D6" s="5">
        <v>7851</v>
      </c>
      <c r="E6" s="5">
        <v>8309</v>
      </c>
      <c r="F6" s="76">
        <f t="shared" si="1"/>
        <v>2.912761355443403</v>
      </c>
      <c r="G6" s="77">
        <f aca="true" t="shared" si="2" ref="G6:G15">C6-C5</f>
        <v>225</v>
      </c>
    </row>
    <row r="7" spans="1:7" ht="24.75" customHeight="1">
      <c r="A7" s="78" t="s">
        <v>320</v>
      </c>
      <c r="B7" s="5">
        <v>5658</v>
      </c>
      <c r="C7" s="5">
        <f t="shared" si="0"/>
        <v>16298</v>
      </c>
      <c r="D7" s="5">
        <v>7912</v>
      </c>
      <c r="E7" s="5">
        <v>8386</v>
      </c>
      <c r="F7" s="76">
        <f t="shared" si="1"/>
        <v>2.8805231530576174</v>
      </c>
      <c r="G7" s="77">
        <f t="shared" si="2"/>
        <v>138</v>
      </c>
    </row>
    <row r="8" spans="1:7" ht="24.75" customHeight="1">
      <c r="A8" s="78" t="s">
        <v>321</v>
      </c>
      <c r="B8" s="5">
        <v>5747</v>
      </c>
      <c r="C8" s="5">
        <f>D8+E8</f>
        <v>16352</v>
      </c>
      <c r="D8" s="5">
        <v>7911</v>
      </c>
      <c r="E8" s="5">
        <v>8441</v>
      </c>
      <c r="F8" s="76">
        <f t="shared" si="1"/>
        <v>2.8453105968331305</v>
      </c>
      <c r="G8" s="77">
        <f t="shared" si="2"/>
        <v>54</v>
      </c>
    </row>
    <row r="9" spans="1:7" ht="24.75" customHeight="1">
      <c r="A9" s="78" t="s">
        <v>315</v>
      </c>
      <c r="B9" s="5">
        <v>5811</v>
      </c>
      <c r="C9" s="5">
        <f t="shared" si="0"/>
        <v>16386</v>
      </c>
      <c r="D9" s="5">
        <v>7906</v>
      </c>
      <c r="E9" s="5">
        <v>8480</v>
      </c>
      <c r="F9" s="76">
        <f t="shared" si="1"/>
        <v>2.819824470831182</v>
      </c>
      <c r="G9" s="77">
        <f t="shared" si="2"/>
        <v>34</v>
      </c>
    </row>
    <row r="10" spans="1:7" ht="24.75" customHeight="1">
      <c r="A10" s="78" t="s">
        <v>322</v>
      </c>
      <c r="B10" s="5">
        <v>5951</v>
      </c>
      <c r="C10" s="5">
        <f t="shared" si="0"/>
        <v>16499</v>
      </c>
      <c r="D10" s="5">
        <v>7972</v>
      </c>
      <c r="E10" s="5">
        <v>8527</v>
      </c>
      <c r="F10" s="76">
        <f t="shared" si="1"/>
        <v>2.772475214249706</v>
      </c>
      <c r="G10" s="77">
        <f t="shared" si="2"/>
        <v>113</v>
      </c>
    </row>
    <row r="11" spans="1:7" ht="24.75" customHeight="1">
      <c r="A11" s="78" t="s">
        <v>323</v>
      </c>
      <c r="B11" s="5">
        <v>5936</v>
      </c>
      <c r="C11" s="5">
        <f>D11+E11</f>
        <v>16444</v>
      </c>
      <c r="D11" s="5">
        <v>7980</v>
      </c>
      <c r="E11" s="5">
        <v>8464</v>
      </c>
      <c r="F11" s="76">
        <f t="shared" si="1"/>
        <v>2.7702156334231804</v>
      </c>
      <c r="G11" s="77">
        <f t="shared" si="2"/>
        <v>-55</v>
      </c>
    </row>
    <row r="12" spans="1:7" ht="24.75" customHeight="1">
      <c r="A12" s="78" t="s">
        <v>324</v>
      </c>
      <c r="B12" s="5">
        <v>5988</v>
      </c>
      <c r="C12" s="5">
        <f t="shared" si="0"/>
        <v>16385</v>
      </c>
      <c r="D12" s="5">
        <v>7956</v>
      </c>
      <c r="E12" s="5">
        <v>8429</v>
      </c>
      <c r="F12" s="76">
        <f t="shared" si="1"/>
        <v>2.736305945223781</v>
      </c>
      <c r="G12" s="77">
        <f t="shared" si="2"/>
        <v>-59</v>
      </c>
    </row>
    <row r="13" spans="1:7" ht="24.75" customHeight="1">
      <c r="A13" s="78" t="s">
        <v>325</v>
      </c>
      <c r="B13" s="5">
        <v>6074</v>
      </c>
      <c r="C13" s="5">
        <f t="shared" si="0"/>
        <v>16344</v>
      </c>
      <c r="D13" s="5">
        <v>7940</v>
      </c>
      <c r="E13" s="5">
        <v>8404</v>
      </c>
      <c r="F13" s="76">
        <f t="shared" si="1"/>
        <v>2.690813302601251</v>
      </c>
      <c r="G13" s="77">
        <f t="shared" si="2"/>
        <v>-41</v>
      </c>
    </row>
    <row r="14" spans="1:7" ht="24.75" customHeight="1">
      <c r="A14" s="78" t="s">
        <v>326</v>
      </c>
      <c r="B14" s="5">
        <v>6168</v>
      </c>
      <c r="C14" s="5">
        <f t="shared" si="0"/>
        <v>16413</v>
      </c>
      <c r="D14" s="5">
        <v>7970</v>
      </c>
      <c r="E14" s="5">
        <v>8443</v>
      </c>
      <c r="F14" s="76">
        <f t="shared" si="1"/>
        <v>2.6609922178988326</v>
      </c>
      <c r="G14" s="77">
        <f t="shared" si="2"/>
        <v>69</v>
      </c>
    </row>
    <row r="15" spans="1:7" ht="24.75" customHeight="1">
      <c r="A15" s="78" t="s">
        <v>327</v>
      </c>
      <c r="B15" s="5">
        <v>6295</v>
      </c>
      <c r="C15" s="5">
        <f t="shared" si="0"/>
        <v>16513</v>
      </c>
      <c r="D15" s="5">
        <v>7992</v>
      </c>
      <c r="E15" s="5">
        <v>8521</v>
      </c>
      <c r="F15" s="76">
        <f t="shared" si="1"/>
        <v>2.623193010325655</v>
      </c>
      <c r="G15" s="77">
        <f t="shared" si="2"/>
        <v>100</v>
      </c>
    </row>
    <row r="16" spans="1:7" ht="13.5">
      <c r="A16" s="1"/>
      <c r="B16" s="1"/>
      <c r="C16" s="1"/>
      <c r="D16" s="1"/>
      <c r="E16" s="1"/>
      <c r="F16" s="1"/>
      <c r="G16" s="105" t="s">
        <v>197</v>
      </c>
    </row>
    <row r="17" ht="13.5">
      <c r="A17" s="93"/>
    </row>
    <row r="18" ht="13.5">
      <c r="A18" s="93"/>
    </row>
  </sheetData>
  <sheetProtection/>
  <mergeCells count="4">
    <mergeCell ref="A1:G1"/>
    <mergeCell ref="A3:A4"/>
    <mergeCell ref="B3:B4"/>
    <mergeCell ref="C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60" zoomScaleNormal="75" zoomScalePageLayoutView="0" workbookViewId="0" topLeftCell="A1">
      <selection activeCell="E58" sqref="E58:H58"/>
    </sheetView>
  </sheetViews>
  <sheetFormatPr defaultColWidth="9.00390625" defaultRowHeight="13.5"/>
  <cols>
    <col min="1" max="1" width="7.50390625" style="0" customWidth="1"/>
    <col min="2" max="2" width="10.125" style="0" bestFit="1" customWidth="1"/>
    <col min="3" max="5" width="7.50390625" style="0" customWidth="1"/>
    <col min="6" max="6" width="9.125" style="0" bestFit="1" customWidth="1"/>
    <col min="7" max="9" width="7.50390625" style="0" customWidth="1"/>
    <col min="10" max="10" width="9.125" style="0" bestFit="1" customWidth="1"/>
    <col min="11" max="12" width="7.50390625" style="0" customWidth="1"/>
  </cols>
  <sheetData>
    <row r="1" spans="1:12" ht="13.5">
      <c r="A1" s="199" t="s">
        <v>247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3.5">
      <c r="A2" s="1"/>
      <c r="B2" s="1"/>
      <c r="C2" s="1"/>
      <c r="D2" s="1"/>
      <c r="E2" s="1"/>
      <c r="F2" s="155"/>
      <c r="G2" s="155"/>
      <c r="H2" s="155"/>
      <c r="I2" s="155"/>
      <c r="J2" s="155"/>
      <c r="K2" s="1"/>
      <c r="L2" s="105" t="s">
        <v>351</v>
      </c>
    </row>
    <row r="3" spans="1:12" ht="13.5">
      <c r="A3" s="3" t="s">
        <v>76</v>
      </c>
      <c r="B3" s="18" t="s">
        <v>16</v>
      </c>
      <c r="C3" s="16" t="s">
        <v>0</v>
      </c>
      <c r="D3" s="2" t="s">
        <v>1</v>
      </c>
      <c r="E3" s="3" t="s">
        <v>76</v>
      </c>
      <c r="F3" s="18" t="s">
        <v>16</v>
      </c>
      <c r="G3" s="4" t="s">
        <v>0</v>
      </c>
      <c r="H3" s="2" t="s">
        <v>1</v>
      </c>
      <c r="I3" s="3" t="s">
        <v>76</v>
      </c>
      <c r="J3" s="18" t="s">
        <v>16</v>
      </c>
      <c r="K3" s="4" t="s">
        <v>0</v>
      </c>
      <c r="L3" s="2" t="s">
        <v>1</v>
      </c>
    </row>
    <row r="4" spans="1:12" ht="13.5">
      <c r="A4" s="35" t="s">
        <v>16</v>
      </c>
      <c r="B4" s="20">
        <f>B5+B11+B17+B23+B29+B35+B41+B47+B53+F4+F10+F16+F22+F28+F34+F40+F46+F52+J4+J10+J16+J18</f>
        <v>15951</v>
      </c>
      <c r="C4" s="23">
        <f>SUM(G4,C5,C11,G10,C17,G16,K4,K10,K16,K18,C23,G22,C29,G28,C35,G34,C41,G40,C47,G46,C53,G52)</f>
        <v>7680</v>
      </c>
      <c r="D4" s="21">
        <f>D5+D11+D17+D23+D29+D35+D41+D47+D53+H4+H10+H16+H22+H28+H34+H40+H46+H52+L4+L10+L16+L18</f>
        <v>8271</v>
      </c>
      <c r="E4" s="22" t="s">
        <v>61</v>
      </c>
      <c r="F4" s="20">
        <f>SUM(F5:F9)</f>
        <v>982</v>
      </c>
      <c r="G4" s="24">
        <f>SUM(G5:G9)</f>
        <v>482</v>
      </c>
      <c r="H4" s="21">
        <f>SUM(H5:H9)</f>
        <v>500</v>
      </c>
      <c r="I4" s="22" t="s">
        <v>70</v>
      </c>
      <c r="J4" s="20">
        <f>SUM(J5:J9)</f>
        <v>183</v>
      </c>
      <c r="K4" s="24">
        <f>SUM(K5:K9)</f>
        <v>43</v>
      </c>
      <c r="L4" s="21">
        <f>SUM(L5:L9)</f>
        <v>140</v>
      </c>
    </row>
    <row r="5" spans="1:12" ht="13.5">
      <c r="A5" s="15" t="s">
        <v>52</v>
      </c>
      <c r="B5" s="19">
        <f>SUM(B6:B10)</f>
        <v>850</v>
      </c>
      <c r="C5" s="5">
        <f>SUM(C6:C10)</f>
        <v>423</v>
      </c>
      <c r="D5" s="5">
        <f>SUM(D6:D10)</f>
        <v>427</v>
      </c>
      <c r="E5" s="22">
        <v>45</v>
      </c>
      <c r="F5" s="20">
        <f>SUM(G5:H5)</f>
        <v>206</v>
      </c>
      <c r="G5" s="23">
        <v>95</v>
      </c>
      <c r="H5" s="21">
        <v>111</v>
      </c>
      <c r="I5" s="29">
        <v>90</v>
      </c>
      <c r="J5" s="20">
        <f>SUM(K5:L5)</f>
        <v>51</v>
      </c>
      <c r="K5" s="23">
        <v>17</v>
      </c>
      <c r="L5" s="21">
        <v>34</v>
      </c>
    </row>
    <row r="6" spans="1:12" ht="13.5">
      <c r="A6" s="25">
        <v>0</v>
      </c>
      <c r="B6" s="36">
        <f>SUM(C6:D6)</f>
        <v>172</v>
      </c>
      <c r="C6" s="26">
        <v>90</v>
      </c>
      <c r="D6" s="38">
        <v>82</v>
      </c>
      <c r="E6" s="25">
        <v>46</v>
      </c>
      <c r="F6" s="36">
        <f>SUM(G6:H6)</f>
        <v>195</v>
      </c>
      <c r="G6" s="26">
        <v>100</v>
      </c>
      <c r="H6" s="38">
        <v>95</v>
      </c>
      <c r="I6" s="11">
        <v>91</v>
      </c>
      <c r="J6" s="36">
        <f>SUM(K6:L6)</f>
        <v>28</v>
      </c>
      <c r="K6" s="26">
        <v>10</v>
      </c>
      <c r="L6" s="38">
        <v>18</v>
      </c>
    </row>
    <row r="7" spans="1:12" ht="13.5">
      <c r="A7" s="25">
        <v>1</v>
      </c>
      <c r="B7" s="36">
        <f>SUM(C7:D7)</f>
        <v>146</v>
      </c>
      <c r="C7" s="26">
        <v>73</v>
      </c>
      <c r="D7" s="38">
        <v>73</v>
      </c>
      <c r="E7" s="25">
        <v>47</v>
      </c>
      <c r="F7" s="36">
        <f>SUM(G7:H7)</f>
        <v>207</v>
      </c>
      <c r="G7" s="26">
        <v>110</v>
      </c>
      <c r="H7" s="38">
        <v>97</v>
      </c>
      <c r="I7" s="11">
        <v>92</v>
      </c>
      <c r="J7" s="36">
        <f>SUM(K7:L7)</f>
        <v>38</v>
      </c>
      <c r="K7" s="26">
        <v>9</v>
      </c>
      <c r="L7" s="38">
        <v>29</v>
      </c>
    </row>
    <row r="8" spans="1:12" ht="13.5">
      <c r="A8" s="25">
        <v>2</v>
      </c>
      <c r="B8" s="36">
        <f>SUM(C8:D8)</f>
        <v>167</v>
      </c>
      <c r="C8" s="26">
        <v>79</v>
      </c>
      <c r="D8" s="38">
        <v>88</v>
      </c>
      <c r="E8" s="25">
        <v>48</v>
      </c>
      <c r="F8" s="36">
        <f>SUM(G8:H8)</f>
        <v>178</v>
      </c>
      <c r="G8" s="26">
        <v>88</v>
      </c>
      <c r="H8" s="38">
        <v>90</v>
      </c>
      <c r="I8" s="11">
        <v>93</v>
      </c>
      <c r="J8" s="36">
        <f>SUM(K8:L8)</f>
        <v>35</v>
      </c>
      <c r="K8" s="26">
        <v>2</v>
      </c>
      <c r="L8" s="38">
        <v>33</v>
      </c>
    </row>
    <row r="9" spans="1:12" ht="13.5">
      <c r="A9" s="25">
        <v>3</v>
      </c>
      <c r="B9" s="36">
        <f>SUM(C9:D9)</f>
        <v>193</v>
      </c>
      <c r="C9" s="26">
        <v>101</v>
      </c>
      <c r="D9" s="38">
        <v>92</v>
      </c>
      <c r="E9" s="27">
        <v>49</v>
      </c>
      <c r="F9" s="37">
        <f>SUM(G9:H9)</f>
        <v>196</v>
      </c>
      <c r="G9" s="28">
        <v>89</v>
      </c>
      <c r="H9" s="39">
        <v>107</v>
      </c>
      <c r="I9" s="30">
        <v>94</v>
      </c>
      <c r="J9" s="37">
        <f>SUM(K9:L9)</f>
        <v>31</v>
      </c>
      <c r="K9" s="28">
        <v>5</v>
      </c>
      <c r="L9" s="39">
        <v>26</v>
      </c>
    </row>
    <row r="10" spans="1:12" ht="13.5">
      <c r="A10" s="27">
        <v>4</v>
      </c>
      <c r="B10" s="37">
        <f>SUM(C10:D10)</f>
        <v>172</v>
      </c>
      <c r="C10" s="28">
        <v>80</v>
      </c>
      <c r="D10" s="39">
        <v>92</v>
      </c>
      <c r="E10" s="33" t="s">
        <v>62</v>
      </c>
      <c r="F10" s="19">
        <f>SUM(F11:F15)</f>
        <v>1016</v>
      </c>
      <c r="G10" s="34">
        <f>SUM(G11:G15)</f>
        <v>520</v>
      </c>
      <c r="H10" s="5">
        <f>SUM(H11:H15)</f>
        <v>496</v>
      </c>
      <c r="I10" s="33" t="s">
        <v>71</v>
      </c>
      <c r="J10" s="19">
        <f>SUM(J11:J15)</f>
        <v>79</v>
      </c>
      <c r="K10" s="34">
        <f>SUM(K11:K15)</f>
        <v>15</v>
      </c>
      <c r="L10" s="5">
        <f>SUM(L11:L15)</f>
        <v>64</v>
      </c>
    </row>
    <row r="11" spans="1:12" ht="13.5">
      <c r="A11" s="33" t="s">
        <v>53</v>
      </c>
      <c r="B11" s="19">
        <f>SUM(B12:B16)</f>
        <v>920</v>
      </c>
      <c r="C11" s="34">
        <f>SUM(C12:C16)</f>
        <v>472</v>
      </c>
      <c r="D11" s="5">
        <f>SUM(D12:D16)</f>
        <v>448</v>
      </c>
      <c r="E11" s="31">
        <v>50</v>
      </c>
      <c r="F11" s="36">
        <f>SUM(G11:H11)</f>
        <v>194</v>
      </c>
      <c r="G11" s="26">
        <v>97</v>
      </c>
      <c r="H11" s="38">
        <v>97</v>
      </c>
      <c r="I11" s="11">
        <v>95</v>
      </c>
      <c r="J11" s="36">
        <f aca="true" t="shared" si="0" ref="J11:J16">SUM(K11:L11)</f>
        <v>22</v>
      </c>
      <c r="K11" s="26">
        <v>2</v>
      </c>
      <c r="L11" s="38">
        <v>20</v>
      </c>
    </row>
    <row r="12" spans="1:12" ht="13.5">
      <c r="A12" s="25">
        <v>5</v>
      </c>
      <c r="B12" s="36">
        <f>SUM(C12:D12)</f>
        <v>174</v>
      </c>
      <c r="C12" s="26">
        <v>90</v>
      </c>
      <c r="D12" s="38">
        <v>84</v>
      </c>
      <c r="E12" s="25">
        <v>51</v>
      </c>
      <c r="F12" s="36">
        <f>SUM(G12:H12)</f>
        <v>195</v>
      </c>
      <c r="G12" s="26">
        <v>91</v>
      </c>
      <c r="H12" s="38">
        <v>104</v>
      </c>
      <c r="I12" s="11">
        <v>96</v>
      </c>
      <c r="J12" s="36">
        <f t="shared" si="0"/>
        <v>22</v>
      </c>
      <c r="K12" s="26">
        <v>5</v>
      </c>
      <c r="L12" s="38">
        <v>17</v>
      </c>
    </row>
    <row r="13" spans="1:12" ht="13.5">
      <c r="A13" s="25">
        <v>6</v>
      </c>
      <c r="B13" s="36">
        <f>SUM(C13:D13)</f>
        <v>183</v>
      </c>
      <c r="C13" s="26">
        <v>87</v>
      </c>
      <c r="D13" s="38">
        <v>96</v>
      </c>
      <c r="E13" s="25">
        <v>52</v>
      </c>
      <c r="F13" s="36">
        <f>SUM(G13:H13)</f>
        <v>223</v>
      </c>
      <c r="G13" s="26">
        <v>123</v>
      </c>
      <c r="H13" s="38">
        <v>100</v>
      </c>
      <c r="I13" s="11">
        <v>97</v>
      </c>
      <c r="J13" s="36">
        <f t="shared" si="0"/>
        <v>14</v>
      </c>
      <c r="K13" s="26">
        <v>5</v>
      </c>
      <c r="L13" s="38">
        <v>9</v>
      </c>
    </row>
    <row r="14" spans="1:12" ht="13.5">
      <c r="A14" s="25">
        <v>7</v>
      </c>
      <c r="B14" s="36">
        <f>SUM(C14:D14)</f>
        <v>192</v>
      </c>
      <c r="C14" s="26">
        <v>100</v>
      </c>
      <c r="D14" s="38">
        <v>92</v>
      </c>
      <c r="E14" s="25">
        <v>53</v>
      </c>
      <c r="F14" s="36">
        <f>SUM(G14:H14)</f>
        <v>198</v>
      </c>
      <c r="G14" s="26">
        <v>102</v>
      </c>
      <c r="H14" s="38">
        <v>96</v>
      </c>
      <c r="I14" s="11">
        <v>98</v>
      </c>
      <c r="J14" s="36">
        <f t="shared" si="0"/>
        <v>15</v>
      </c>
      <c r="K14" s="26">
        <v>3</v>
      </c>
      <c r="L14" s="38">
        <v>12</v>
      </c>
    </row>
    <row r="15" spans="1:12" ht="13.5">
      <c r="A15" s="25">
        <v>8</v>
      </c>
      <c r="B15" s="36">
        <f>SUM(C15:D15)</f>
        <v>181</v>
      </c>
      <c r="C15" s="26">
        <v>83</v>
      </c>
      <c r="D15" s="38">
        <v>98</v>
      </c>
      <c r="E15" s="27">
        <v>54</v>
      </c>
      <c r="F15" s="37">
        <f>SUM(G15:H15)</f>
        <v>206</v>
      </c>
      <c r="G15" s="28">
        <v>107</v>
      </c>
      <c r="H15" s="39">
        <v>99</v>
      </c>
      <c r="I15" s="30">
        <v>99</v>
      </c>
      <c r="J15" s="37">
        <f t="shared" si="0"/>
        <v>6</v>
      </c>
      <c r="K15" s="124" t="s">
        <v>6</v>
      </c>
      <c r="L15" s="39">
        <v>6</v>
      </c>
    </row>
    <row r="16" spans="1:12" ht="13.5">
      <c r="A16" s="27">
        <v>9</v>
      </c>
      <c r="B16" s="37">
        <f>SUM(C16:D16)</f>
        <v>190</v>
      </c>
      <c r="C16" s="28">
        <v>112</v>
      </c>
      <c r="D16" s="39">
        <v>78</v>
      </c>
      <c r="E16" s="33" t="s">
        <v>63</v>
      </c>
      <c r="F16" s="19">
        <f>SUM(F17:F21)</f>
        <v>1127</v>
      </c>
      <c r="G16" s="34">
        <f>SUM(G17:G21)</f>
        <v>581</v>
      </c>
      <c r="H16" s="5">
        <f>SUM(H17:H21)</f>
        <v>546</v>
      </c>
      <c r="I16" s="33" t="s">
        <v>72</v>
      </c>
      <c r="J16" s="19">
        <f t="shared" si="0"/>
        <v>28</v>
      </c>
      <c r="K16" s="125">
        <v>1</v>
      </c>
      <c r="L16" s="5">
        <v>27</v>
      </c>
    </row>
    <row r="17" spans="1:12" ht="13.5">
      <c r="A17" s="33" t="s">
        <v>54</v>
      </c>
      <c r="B17" s="19">
        <f>SUM(B18:B22)</f>
        <v>1016</v>
      </c>
      <c r="C17" s="34">
        <f>SUM(C18:C22)</f>
        <v>505</v>
      </c>
      <c r="D17" s="5">
        <f>SUM(D18:D22)</f>
        <v>511</v>
      </c>
      <c r="E17" s="31">
        <v>55</v>
      </c>
      <c r="F17" s="36">
        <f>SUM(G17:H17)</f>
        <v>223</v>
      </c>
      <c r="G17" s="26">
        <v>106</v>
      </c>
      <c r="H17" s="38">
        <v>117</v>
      </c>
      <c r="I17" s="22"/>
      <c r="J17" s="20"/>
      <c r="K17" s="126"/>
      <c r="L17" s="21"/>
    </row>
    <row r="18" spans="1:12" ht="13.5">
      <c r="A18" s="25">
        <v>10</v>
      </c>
      <c r="B18" s="36">
        <f>SUM(C18:D18)</f>
        <v>190</v>
      </c>
      <c r="C18" s="26">
        <v>93</v>
      </c>
      <c r="D18" s="38">
        <v>97</v>
      </c>
      <c r="E18" s="25">
        <v>56</v>
      </c>
      <c r="F18" s="36">
        <f>SUM(G18:H18)</f>
        <v>230</v>
      </c>
      <c r="G18" s="26">
        <v>124</v>
      </c>
      <c r="H18" s="38">
        <v>106</v>
      </c>
      <c r="I18" s="25" t="s">
        <v>15</v>
      </c>
      <c r="J18" s="36">
        <v>2</v>
      </c>
      <c r="K18" s="127" t="s">
        <v>6</v>
      </c>
      <c r="L18" s="38">
        <v>2</v>
      </c>
    </row>
    <row r="19" spans="1:12" ht="13.5">
      <c r="A19" s="25">
        <v>11</v>
      </c>
      <c r="B19" s="36">
        <f>SUM(C19:D19)</f>
        <v>204</v>
      </c>
      <c r="C19" s="26">
        <v>101</v>
      </c>
      <c r="D19" s="38">
        <v>103</v>
      </c>
      <c r="E19" s="25">
        <v>57</v>
      </c>
      <c r="F19" s="36">
        <f>SUM(G19:H19)</f>
        <v>232</v>
      </c>
      <c r="G19" s="26">
        <v>114</v>
      </c>
      <c r="H19" s="38">
        <v>118</v>
      </c>
      <c r="I19" s="25"/>
      <c r="J19" s="36"/>
      <c r="K19" s="127"/>
      <c r="L19" s="38"/>
    </row>
    <row r="20" spans="1:12" ht="13.5">
      <c r="A20" s="25">
        <v>12</v>
      </c>
      <c r="B20" s="36">
        <f>SUM(C20:D20)</f>
        <v>196</v>
      </c>
      <c r="C20" s="26">
        <v>96</v>
      </c>
      <c r="D20" s="38">
        <v>100</v>
      </c>
      <c r="E20" s="25">
        <v>58</v>
      </c>
      <c r="F20" s="36">
        <f>SUM(G20:H20)</f>
        <v>217</v>
      </c>
      <c r="G20" s="26">
        <v>114</v>
      </c>
      <c r="H20" s="38">
        <v>103</v>
      </c>
      <c r="I20" s="25" t="s">
        <v>73</v>
      </c>
      <c r="J20" s="36">
        <f>SUM(K20:L20)</f>
        <v>2786</v>
      </c>
      <c r="K20" s="26">
        <f>SUM(C5,C11,C17)</f>
        <v>1400</v>
      </c>
      <c r="L20" s="38">
        <f>SUM(D5,D11,D17)</f>
        <v>1386</v>
      </c>
    </row>
    <row r="21" spans="1:12" ht="13.5">
      <c r="A21" s="25">
        <v>13</v>
      </c>
      <c r="B21" s="36">
        <f>SUM(C21:D21)</f>
        <v>220</v>
      </c>
      <c r="C21" s="26">
        <v>116</v>
      </c>
      <c r="D21" s="38">
        <v>104</v>
      </c>
      <c r="E21" s="27">
        <v>59</v>
      </c>
      <c r="F21" s="37">
        <f>SUM(G21:H21)</f>
        <v>225</v>
      </c>
      <c r="G21" s="28">
        <v>123</v>
      </c>
      <c r="H21" s="39">
        <v>102</v>
      </c>
      <c r="I21" s="25" t="s">
        <v>74</v>
      </c>
      <c r="J21" s="36">
        <f>SUM(K21:L21)</f>
        <v>9943</v>
      </c>
      <c r="K21" s="17">
        <f>SUM(C23,C29,C35,C41,C47,C53,G4,G10,G16,G22)</f>
        <v>4946</v>
      </c>
      <c r="L21" s="40">
        <f>SUM(D23,D29,D35,D41,D47,D53,H4,H10,H16,H22)</f>
        <v>4997</v>
      </c>
    </row>
    <row r="22" spans="1:12" ht="13.5">
      <c r="A22" s="27">
        <v>14</v>
      </c>
      <c r="B22" s="37">
        <f>SUM(C22:D22)</f>
        <v>206</v>
      </c>
      <c r="C22" s="28">
        <v>99</v>
      </c>
      <c r="D22" s="39">
        <v>107</v>
      </c>
      <c r="E22" s="33" t="s">
        <v>64</v>
      </c>
      <c r="F22" s="19">
        <f>SUM(F23:F27)</f>
        <v>957</v>
      </c>
      <c r="G22" s="34">
        <f>SUM(G23:G27)</f>
        <v>488</v>
      </c>
      <c r="H22" s="5">
        <f>SUM(H23:H27)</f>
        <v>469</v>
      </c>
      <c r="I22" s="27" t="s">
        <v>75</v>
      </c>
      <c r="J22" s="36">
        <f>SUM(K22:L22)</f>
        <v>3220</v>
      </c>
      <c r="K22" s="32">
        <f>SUM(G28,G34,G40,G46,G52,K4,K10,K16)</f>
        <v>1334</v>
      </c>
      <c r="L22" s="41">
        <f>SUM(H28,H34,H40,H46,H52,L4,L10,L16)</f>
        <v>1886</v>
      </c>
    </row>
    <row r="23" spans="1:12" ht="13.5">
      <c r="A23" s="33" t="s">
        <v>55</v>
      </c>
      <c r="B23" s="19">
        <f>SUM(B24:B28)</f>
        <v>903</v>
      </c>
      <c r="C23" s="34">
        <f>SUM(C24:C28)</f>
        <v>426</v>
      </c>
      <c r="D23" s="5">
        <f>SUM(D24:D28)</f>
        <v>477</v>
      </c>
      <c r="E23" s="31">
        <v>60</v>
      </c>
      <c r="F23" s="36">
        <f>SUM(G23:H23)</f>
        <v>246</v>
      </c>
      <c r="G23" s="26">
        <v>129</v>
      </c>
      <c r="H23" s="38">
        <v>117</v>
      </c>
      <c r="I23" s="1"/>
      <c r="J23" s="1"/>
      <c r="K23" s="1"/>
      <c r="L23" s="105" t="s">
        <v>11</v>
      </c>
    </row>
    <row r="24" spans="1:12" ht="13.5">
      <c r="A24" s="25">
        <v>15</v>
      </c>
      <c r="B24" s="36">
        <f>SUM(C24:D24)</f>
        <v>183</v>
      </c>
      <c r="C24" s="26">
        <v>78</v>
      </c>
      <c r="D24" s="38">
        <v>105</v>
      </c>
      <c r="E24" s="25">
        <v>61</v>
      </c>
      <c r="F24" s="36">
        <f>SUM(G24:H24)</f>
        <v>193</v>
      </c>
      <c r="G24" s="26">
        <v>105</v>
      </c>
      <c r="H24" s="38">
        <v>88</v>
      </c>
      <c r="I24" s="1"/>
      <c r="J24" s="1"/>
      <c r="K24" s="1"/>
      <c r="L24" s="1"/>
    </row>
    <row r="25" spans="1:12" ht="13.5">
      <c r="A25" s="25">
        <v>16</v>
      </c>
      <c r="B25" s="36">
        <f>SUM(C25:D25)</f>
        <v>183</v>
      </c>
      <c r="C25" s="26">
        <v>83</v>
      </c>
      <c r="D25" s="38">
        <v>100</v>
      </c>
      <c r="E25" s="25">
        <v>62</v>
      </c>
      <c r="F25" s="36">
        <f>SUM(G25:H25)</f>
        <v>229</v>
      </c>
      <c r="G25" s="26">
        <v>118</v>
      </c>
      <c r="H25" s="38">
        <v>111</v>
      </c>
      <c r="I25" s="1"/>
      <c r="J25" s="1"/>
      <c r="K25" s="1"/>
      <c r="L25" s="1"/>
    </row>
    <row r="26" spans="1:12" ht="13.5">
      <c r="A26" s="25">
        <v>17</v>
      </c>
      <c r="B26" s="36">
        <f>SUM(C26:D26)</f>
        <v>222</v>
      </c>
      <c r="C26" s="26">
        <v>106</v>
      </c>
      <c r="D26" s="38">
        <v>116</v>
      </c>
      <c r="E26" s="25">
        <v>63</v>
      </c>
      <c r="F26" s="36">
        <f>SUM(G26:H26)</f>
        <v>183</v>
      </c>
      <c r="G26" s="26">
        <v>93</v>
      </c>
      <c r="H26" s="38">
        <v>90</v>
      </c>
      <c r="I26" s="1"/>
      <c r="J26" s="1"/>
      <c r="K26" s="1"/>
      <c r="L26" s="1"/>
    </row>
    <row r="27" spans="1:12" ht="13.5">
      <c r="A27" s="25">
        <v>18</v>
      </c>
      <c r="B27" s="36">
        <f>SUM(C27:D27)</f>
        <v>144</v>
      </c>
      <c r="C27" s="26">
        <v>69</v>
      </c>
      <c r="D27" s="38">
        <v>75</v>
      </c>
      <c r="E27" s="27">
        <v>64</v>
      </c>
      <c r="F27" s="37">
        <f>SUM(G27:H27)</f>
        <v>106</v>
      </c>
      <c r="G27" s="28">
        <v>43</v>
      </c>
      <c r="H27" s="39">
        <v>63</v>
      </c>
      <c r="I27" s="1"/>
      <c r="J27" s="1"/>
      <c r="K27" s="1"/>
      <c r="L27" s="1"/>
    </row>
    <row r="28" spans="1:12" ht="13.5">
      <c r="A28" s="27">
        <v>19</v>
      </c>
      <c r="B28" s="37">
        <f>SUM(C28:D28)</f>
        <v>171</v>
      </c>
      <c r="C28" s="28">
        <v>90</v>
      </c>
      <c r="D28" s="39">
        <v>81</v>
      </c>
      <c r="E28" s="33" t="s">
        <v>65</v>
      </c>
      <c r="F28" s="19">
        <f>SUM(F29:F33)</f>
        <v>746</v>
      </c>
      <c r="G28" s="34">
        <f>SUM(G29:G33)</f>
        <v>347</v>
      </c>
      <c r="H28" s="5">
        <f>SUM(H29:H33)</f>
        <v>399</v>
      </c>
      <c r="I28" s="1"/>
      <c r="J28" s="1"/>
      <c r="K28" s="1"/>
      <c r="L28" s="1"/>
    </row>
    <row r="29" spans="1:12" ht="13.5">
      <c r="A29" s="33" t="s">
        <v>56</v>
      </c>
      <c r="B29" s="19">
        <f>SUM(B30:B34)</f>
        <v>767</v>
      </c>
      <c r="C29" s="34">
        <f>SUM(C30:C34)</f>
        <v>374</v>
      </c>
      <c r="D29" s="5">
        <f>SUM(D30:D34)</f>
        <v>393</v>
      </c>
      <c r="E29" s="31">
        <v>65</v>
      </c>
      <c r="F29" s="36">
        <f>SUM(G29:H29)</f>
        <v>110</v>
      </c>
      <c r="G29" s="26">
        <v>49</v>
      </c>
      <c r="H29" s="38">
        <v>61</v>
      </c>
      <c r="I29" s="1"/>
      <c r="J29" s="1"/>
      <c r="K29" s="1"/>
      <c r="L29" s="1"/>
    </row>
    <row r="30" spans="1:12" ht="13.5">
      <c r="A30" s="25">
        <v>20</v>
      </c>
      <c r="B30" s="36">
        <f>SUM(C30:D30)</f>
        <v>148</v>
      </c>
      <c r="C30" s="26">
        <v>75</v>
      </c>
      <c r="D30" s="38">
        <v>73</v>
      </c>
      <c r="E30" s="25">
        <v>66</v>
      </c>
      <c r="F30" s="36">
        <f>SUM(G30:H30)</f>
        <v>157</v>
      </c>
      <c r="G30" s="26">
        <v>76</v>
      </c>
      <c r="H30" s="38">
        <v>81</v>
      </c>
      <c r="I30" s="1"/>
      <c r="J30" s="1"/>
      <c r="K30" s="1"/>
      <c r="L30" s="1"/>
    </row>
    <row r="31" spans="1:12" ht="13.5">
      <c r="A31" s="25">
        <v>21</v>
      </c>
      <c r="B31" s="36">
        <f>SUM(C31:D31)</f>
        <v>143</v>
      </c>
      <c r="C31" s="26">
        <v>61</v>
      </c>
      <c r="D31" s="38">
        <v>82</v>
      </c>
      <c r="E31" s="25">
        <v>67</v>
      </c>
      <c r="F31" s="36">
        <f>SUM(G31:H31)</f>
        <v>149</v>
      </c>
      <c r="G31" s="26">
        <v>69</v>
      </c>
      <c r="H31" s="38">
        <v>80</v>
      </c>
      <c r="I31" s="1"/>
      <c r="J31" s="1"/>
      <c r="K31" s="1"/>
      <c r="L31" s="1"/>
    </row>
    <row r="32" spans="1:12" ht="13.5">
      <c r="A32" s="25">
        <v>22</v>
      </c>
      <c r="B32" s="36">
        <f>SUM(C32:D32)</f>
        <v>153</v>
      </c>
      <c r="C32" s="26">
        <v>81</v>
      </c>
      <c r="D32" s="38">
        <v>72</v>
      </c>
      <c r="E32" s="25">
        <v>68</v>
      </c>
      <c r="F32" s="36">
        <f>SUM(G32:H32)</f>
        <v>166</v>
      </c>
      <c r="G32" s="26">
        <v>80</v>
      </c>
      <c r="H32" s="38">
        <v>86</v>
      </c>
      <c r="I32" s="1"/>
      <c r="J32" s="1"/>
      <c r="K32" s="1"/>
      <c r="L32" s="1"/>
    </row>
    <row r="33" spans="1:12" ht="13.5">
      <c r="A33" s="25">
        <v>23</v>
      </c>
      <c r="B33" s="36">
        <f>SUM(C33:D33)</f>
        <v>147</v>
      </c>
      <c r="C33" s="26">
        <v>73</v>
      </c>
      <c r="D33" s="38">
        <v>74</v>
      </c>
      <c r="E33" s="27">
        <v>69</v>
      </c>
      <c r="F33" s="37">
        <f>SUM(G33:H33)</f>
        <v>164</v>
      </c>
      <c r="G33" s="28">
        <v>73</v>
      </c>
      <c r="H33" s="39">
        <v>91</v>
      </c>
      <c r="I33" s="1"/>
      <c r="J33" s="1"/>
      <c r="K33" s="1"/>
      <c r="L33" s="1"/>
    </row>
    <row r="34" spans="1:12" ht="13.5">
      <c r="A34" s="27">
        <v>24</v>
      </c>
      <c r="B34" s="37">
        <f>SUM(C34:D34)</f>
        <v>176</v>
      </c>
      <c r="C34" s="28">
        <v>84</v>
      </c>
      <c r="D34" s="39">
        <v>92</v>
      </c>
      <c r="E34" s="33" t="s">
        <v>66</v>
      </c>
      <c r="F34" s="19">
        <f>SUM(F35:F39)</f>
        <v>791</v>
      </c>
      <c r="G34" s="34">
        <f>SUM(G35:G39)</f>
        <v>373</v>
      </c>
      <c r="H34" s="5">
        <f>SUM(H35:H39)</f>
        <v>418</v>
      </c>
      <c r="I34" s="1"/>
      <c r="J34" s="1"/>
      <c r="K34" s="1"/>
      <c r="L34" s="1"/>
    </row>
    <row r="35" spans="1:12" ht="13.5">
      <c r="A35" s="33" t="s">
        <v>57</v>
      </c>
      <c r="B35" s="19">
        <f>SUM(B36:B40)</f>
        <v>919</v>
      </c>
      <c r="C35" s="34">
        <f>SUM(C36:C40)</f>
        <v>457</v>
      </c>
      <c r="D35" s="5">
        <f>SUM(D36:D40)</f>
        <v>462</v>
      </c>
      <c r="E35" s="31">
        <v>70</v>
      </c>
      <c r="F35" s="36">
        <f>SUM(G35:H35)</f>
        <v>168</v>
      </c>
      <c r="G35" s="26">
        <v>91</v>
      </c>
      <c r="H35" s="38">
        <v>77</v>
      </c>
      <c r="I35" s="1"/>
      <c r="J35" s="1"/>
      <c r="K35" s="1"/>
      <c r="L35" s="1"/>
    </row>
    <row r="36" spans="1:12" ht="13.5">
      <c r="A36" s="25">
        <v>25</v>
      </c>
      <c r="B36" s="36">
        <f>SUM(C36:D36)</f>
        <v>193</v>
      </c>
      <c r="C36" s="26">
        <v>102</v>
      </c>
      <c r="D36" s="38">
        <v>91</v>
      </c>
      <c r="E36" s="25">
        <v>71</v>
      </c>
      <c r="F36" s="36">
        <f>SUM(G36:H36)</f>
        <v>151</v>
      </c>
      <c r="G36" s="26">
        <v>59</v>
      </c>
      <c r="H36" s="38">
        <v>92</v>
      </c>
      <c r="I36" s="1"/>
      <c r="J36" s="1"/>
      <c r="K36" s="1"/>
      <c r="L36" s="1"/>
    </row>
    <row r="37" spans="1:12" ht="13.5">
      <c r="A37" s="25">
        <v>26</v>
      </c>
      <c r="B37" s="36">
        <f>SUM(C37:D37)</f>
        <v>193</v>
      </c>
      <c r="C37" s="26">
        <v>97</v>
      </c>
      <c r="D37" s="38">
        <v>96</v>
      </c>
      <c r="E37" s="25">
        <v>72</v>
      </c>
      <c r="F37" s="36">
        <f>SUM(G37:H37)</f>
        <v>165</v>
      </c>
      <c r="G37" s="26">
        <v>79</v>
      </c>
      <c r="H37" s="38">
        <v>86</v>
      </c>
      <c r="I37" s="1"/>
      <c r="J37" s="1"/>
      <c r="K37" s="1"/>
      <c r="L37" s="1"/>
    </row>
    <row r="38" spans="1:12" ht="13.5">
      <c r="A38" s="25">
        <v>27</v>
      </c>
      <c r="B38" s="36">
        <f>SUM(C38:D38)</f>
        <v>195</v>
      </c>
      <c r="C38" s="26">
        <v>103</v>
      </c>
      <c r="D38" s="38">
        <v>92</v>
      </c>
      <c r="E38" s="25">
        <v>73</v>
      </c>
      <c r="F38" s="36">
        <f>SUM(G38:H38)</f>
        <v>158</v>
      </c>
      <c r="G38" s="26">
        <v>78</v>
      </c>
      <c r="H38" s="38">
        <v>80</v>
      </c>
      <c r="I38" s="1"/>
      <c r="J38" s="1"/>
      <c r="K38" s="1"/>
      <c r="L38" s="1"/>
    </row>
    <row r="39" spans="1:12" ht="13.5">
      <c r="A39" s="25">
        <v>28</v>
      </c>
      <c r="B39" s="36">
        <f>SUM(C39:D39)</f>
        <v>152</v>
      </c>
      <c r="C39" s="26">
        <v>68</v>
      </c>
      <c r="D39" s="38">
        <v>84</v>
      </c>
      <c r="E39" s="27">
        <v>74</v>
      </c>
      <c r="F39" s="37">
        <f>SUM(G39:H39)</f>
        <v>149</v>
      </c>
      <c r="G39" s="28">
        <v>66</v>
      </c>
      <c r="H39" s="39">
        <v>83</v>
      </c>
      <c r="I39" s="1"/>
      <c r="J39" s="1"/>
      <c r="K39" s="1"/>
      <c r="L39" s="1"/>
    </row>
    <row r="40" spans="1:12" ht="13.5">
      <c r="A40" s="27">
        <v>29</v>
      </c>
      <c r="B40" s="37">
        <f>SUM(C40:D40)</f>
        <v>186</v>
      </c>
      <c r="C40" s="28">
        <v>87</v>
      </c>
      <c r="D40" s="39">
        <v>99</v>
      </c>
      <c r="E40" s="33" t="s">
        <v>67</v>
      </c>
      <c r="F40" s="19">
        <f>SUM(F41:F45)</f>
        <v>682</v>
      </c>
      <c r="G40" s="34">
        <f>SUM(G41:G45)</f>
        <v>316</v>
      </c>
      <c r="H40" s="5">
        <f>SUM(H41:H45)</f>
        <v>366</v>
      </c>
      <c r="I40" s="1"/>
      <c r="J40" s="1"/>
      <c r="K40" s="1"/>
      <c r="L40" s="1"/>
    </row>
    <row r="41" spans="1:12" ht="13.5">
      <c r="A41" s="33" t="s">
        <v>58</v>
      </c>
      <c r="B41" s="19">
        <f>SUM(B42:B46)</f>
        <v>986</v>
      </c>
      <c r="C41" s="34">
        <f>SUM(C42:C46)</f>
        <v>479</v>
      </c>
      <c r="D41" s="5">
        <f>SUM(D42:D46)</f>
        <v>507</v>
      </c>
      <c r="E41" s="31">
        <v>75</v>
      </c>
      <c r="F41" s="36">
        <f>SUM(G41:H41)</f>
        <v>152</v>
      </c>
      <c r="G41" s="26">
        <v>73</v>
      </c>
      <c r="H41" s="38">
        <v>79</v>
      </c>
      <c r="I41" s="1"/>
      <c r="J41" s="1"/>
      <c r="K41" s="1"/>
      <c r="L41" s="1"/>
    </row>
    <row r="42" spans="1:12" ht="13.5">
      <c r="A42" s="25">
        <v>30</v>
      </c>
      <c r="B42" s="36">
        <f>SUM(C42:D42)</f>
        <v>179</v>
      </c>
      <c r="C42" s="26">
        <v>93</v>
      </c>
      <c r="D42" s="38">
        <v>86</v>
      </c>
      <c r="E42" s="25">
        <v>76</v>
      </c>
      <c r="F42" s="36">
        <f>SUM(G42:H42)</f>
        <v>148</v>
      </c>
      <c r="G42" s="26">
        <v>68</v>
      </c>
      <c r="H42" s="38">
        <v>80</v>
      </c>
      <c r="I42" s="1"/>
      <c r="J42" s="1"/>
      <c r="K42" s="1"/>
      <c r="L42" s="1"/>
    </row>
    <row r="43" spans="1:12" ht="13.5">
      <c r="A43" s="25">
        <v>31</v>
      </c>
      <c r="B43" s="36">
        <f>SUM(C43:D43)</f>
        <v>181</v>
      </c>
      <c r="C43" s="26">
        <v>91</v>
      </c>
      <c r="D43" s="38">
        <v>90</v>
      </c>
      <c r="E43" s="25">
        <v>77</v>
      </c>
      <c r="F43" s="36">
        <f>SUM(G43:H43)</f>
        <v>140</v>
      </c>
      <c r="G43" s="26">
        <v>56</v>
      </c>
      <c r="H43" s="38">
        <v>84</v>
      </c>
      <c r="I43" s="1"/>
      <c r="J43" s="1"/>
      <c r="K43" s="1"/>
      <c r="L43" s="1"/>
    </row>
    <row r="44" spans="1:12" ht="13.5">
      <c r="A44" s="25">
        <v>32</v>
      </c>
      <c r="B44" s="36">
        <f>SUM(C44:D44)</f>
        <v>182</v>
      </c>
      <c r="C44" s="26">
        <v>91</v>
      </c>
      <c r="D44" s="38">
        <v>91</v>
      </c>
      <c r="E44" s="25">
        <v>78</v>
      </c>
      <c r="F44" s="36">
        <f>SUM(G44:H44)</f>
        <v>123</v>
      </c>
      <c r="G44" s="26">
        <v>66</v>
      </c>
      <c r="H44" s="38">
        <v>57</v>
      </c>
      <c r="I44" s="1"/>
      <c r="J44" s="1"/>
      <c r="K44" s="1"/>
      <c r="L44" s="1"/>
    </row>
    <row r="45" spans="1:12" ht="13.5">
      <c r="A45" s="25">
        <v>33</v>
      </c>
      <c r="B45" s="36">
        <f>SUM(C45:D45)</f>
        <v>184</v>
      </c>
      <c r="C45" s="26">
        <v>86</v>
      </c>
      <c r="D45" s="38">
        <v>98</v>
      </c>
      <c r="E45" s="27">
        <v>79</v>
      </c>
      <c r="F45" s="37">
        <f>SUM(G45:H45)</f>
        <v>119</v>
      </c>
      <c r="G45" s="28">
        <v>53</v>
      </c>
      <c r="H45" s="39">
        <v>66</v>
      </c>
      <c r="I45" s="1"/>
      <c r="J45" s="1"/>
      <c r="K45" s="1"/>
      <c r="L45" s="1"/>
    </row>
    <row r="46" spans="1:12" ht="13.5">
      <c r="A46" s="27">
        <v>34</v>
      </c>
      <c r="B46" s="37">
        <f>SUM(C46:D46)</f>
        <v>260</v>
      </c>
      <c r="C46" s="28">
        <v>118</v>
      </c>
      <c r="D46" s="39">
        <v>142</v>
      </c>
      <c r="E46" s="33" t="s">
        <v>68</v>
      </c>
      <c r="F46" s="19">
        <f>SUM(F47:F51)</f>
        <v>416</v>
      </c>
      <c r="G46" s="34">
        <f>SUM(G47:G51)</f>
        <v>168</v>
      </c>
      <c r="H46" s="5">
        <f>SUM(H47:H51)</f>
        <v>248</v>
      </c>
      <c r="I46" s="1"/>
      <c r="J46" s="1"/>
      <c r="K46" s="1"/>
      <c r="L46" s="1"/>
    </row>
    <row r="47" spans="1:12" ht="13.5">
      <c r="A47" s="33" t="s">
        <v>59</v>
      </c>
      <c r="B47" s="19">
        <f>SUM(B48:B52)</f>
        <v>1210</v>
      </c>
      <c r="C47" s="34">
        <f>SUM(C48:C52)</f>
        <v>606</v>
      </c>
      <c r="D47" s="5">
        <f>SUM(D48:D52)</f>
        <v>604</v>
      </c>
      <c r="E47" s="31">
        <v>80</v>
      </c>
      <c r="F47" s="36">
        <f>SUM(G47:H47)</f>
        <v>112</v>
      </c>
      <c r="G47" s="26">
        <v>54</v>
      </c>
      <c r="H47" s="38">
        <v>58</v>
      </c>
      <c r="I47" s="1"/>
      <c r="J47" s="1"/>
      <c r="K47" s="1"/>
      <c r="L47" s="1"/>
    </row>
    <row r="48" spans="1:12" ht="13.5">
      <c r="A48" s="25">
        <v>35</v>
      </c>
      <c r="B48" s="36">
        <f>SUM(C48:D48)</f>
        <v>242</v>
      </c>
      <c r="C48" s="26">
        <v>117</v>
      </c>
      <c r="D48" s="38">
        <v>125</v>
      </c>
      <c r="E48" s="25">
        <v>81</v>
      </c>
      <c r="F48" s="36">
        <f>SUM(G48:H48)</f>
        <v>88</v>
      </c>
      <c r="G48" s="26">
        <v>39</v>
      </c>
      <c r="H48" s="38">
        <v>49</v>
      </c>
      <c r="I48" s="1"/>
      <c r="J48" s="1"/>
      <c r="K48" s="1"/>
      <c r="L48" s="1"/>
    </row>
    <row r="49" spans="1:12" ht="13.5">
      <c r="A49" s="25">
        <v>36</v>
      </c>
      <c r="B49" s="36">
        <f>SUM(C49:D49)</f>
        <v>260</v>
      </c>
      <c r="C49" s="26">
        <v>133</v>
      </c>
      <c r="D49" s="38">
        <v>127</v>
      </c>
      <c r="E49" s="25">
        <v>82</v>
      </c>
      <c r="F49" s="36">
        <f>SUM(G49:H49)</f>
        <v>67</v>
      </c>
      <c r="G49" s="26">
        <v>24</v>
      </c>
      <c r="H49" s="38">
        <v>43</v>
      </c>
      <c r="I49" s="1"/>
      <c r="J49" s="1"/>
      <c r="K49" s="1"/>
      <c r="L49" s="1"/>
    </row>
    <row r="50" spans="1:12" ht="13.5">
      <c r="A50" s="25">
        <v>37</v>
      </c>
      <c r="B50" s="36">
        <f>SUM(C50:D50)</f>
        <v>253</v>
      </c>
      <c r="C50" s="26">
        <v>123</v>
      </c>
      <c r="D50" s="38">
        <v>130</v>
      </c>
      <c r="E50" s="25">
        <v>83</v>
      </c>
      <c r="F50" s="36">
        <f>SUM(G50:H50)</f>
        <v>83</v>
      </c>
      <c r="G50" s="26">
        <v>32</v>
      </c>
      <c r="H50" s="38">
        <v>51</v>
      </c>
      <c r="I50" s="1"/>
      <c r="J50" s="1"/>
      <c r="K50" s="1"/>
      <c r="L50" s="1"/>
    </row>
    <row r="51" spans="1:12" ht="13.5">
      <c r="A51" s="25">
        <v>38</v>
      </c>
      <c r="B51" s="36">
        <f>SUM(C51:D51)</f>
        <v>246</v>
      </c>
      <c r="C51" s="26">
        <v>125</v>
      </c>
      <c r="D51" s="38">
        <v>121</v>
      </c>
      <c r="E51" s="27">
        <v>84</v>
      </c>
      <c r="F51" s="37">
        <f>SUM(G51:H51)</f>
        <v>66</v>
      </c>
      <c r="G51" s="28">
        <v>19</v>
      </c>
      <c r="H51" s="39">
        <v>47</v>
      </c>
      <c r="I51" s="1"/>
      <c r="J51" s="1"/>
      <c r="K51" s="1"/>
      <c r="L51" s="1"/>
    </row>
    <row r="52" spans="1:12" ht="13.5">
      <c r="A52" s="27">
        <v>39</v>
      </c>
      <c r="B52" s="37">
        <f>SUM(C52:D52)</f>
        <v>209</v>
      </c>
      <c r="C52" s="28">
        <v>108</v>
      </c>
      <c r="D52" s="39">
        <v>101</v>
      </c>
      <c r="E52" s="33" t="s">
        <v>69</v>
      </c>
      <c r="F52" s="19">
        <f>SUM(F53:F57)</f>
        <v>295</v>
      </c>
      <c r="G52" s="34">
        <f>SUM(G53:G57)</f>
        <v>71</v>
      </c>
      <c r="H52" s="5">
        <f>SUM(H53:H57)</f>
        <v>224</v>
      </c>
      <c r="I52" s="1"/>
      <c r="J52" s="1"/>
      <c r="K52" s="1"/>
      <c r="L52" s="1"/>
    </row>
    <row r="53" spans="1:12" ht="13.5">
      <c r="A53" s="33" t="s">
        <v>60</v>
      </c>
      <c r="B53" s="19">
        <f>SUM(B54:B58)</f>
        <v>1076</v>
      </c>
      <c r="C53" s="34">
        <f>SUM(C54:C58)</f>
        <v>533</v>
      </c>
      <c r="D53" s="5">
        <f>SUM(D54:D58)</f>
        <v>543</v>
      </c>
      <c r="E53" s="31">
        <v>85</v>
      </c>
      <c r="F53" s="36">
        <f>SUM(G53:H53)</f>
        <v>62</v>
      </c>
      <c r="G53" s="26">
        <v>11</v>
      </c>
      <c r="H53" s="38">
        <v>51</v>
      </c>
      <c r="I53" s="1"/>
      <c r="J53" s="1"/>
      <c r="K53" s="1"/>
      <c r="L53" s="1"/>
    </row>
    <row r="54" spans="1:12" ht="13.5">
      <c r="A54" s="25">
        <v>40</v>
      </c>
      <c r="B54" s="36">
        <f>SUM(C54:D54)</f>
        <v>228</v>
      </c>
      <c r="C54" s="26">
        <v>97</v>
      </c>
      <c r="D54" s="38">
        <v>131</v>
      </c>
      <c r="E54" s="25">
        <v>86</v>
      </c>
      <c r="F54" s="36">
        <f>SUM(G54:H54)</f>
        <v>60</v>
      </c>
      <c r="G54" s="26">
        <v>17</v>
      </c>
      <c r="H54" s="38">
        <v>43</v>
      </c>
      <c r="I54" s="1"/>
      <c r="J54" s="1"/>
      <c r="K54" s="1"/>
      <c r="L54" s="1"/>
    </row>
    <row r="55" spans="1:12" ht="13.5">
      <c r="A55" s="25">
        <v>41</v>
      </c>
      <c r="B55" s="36">
        <f>SUM(C55:D55)</f>
        <v>227</v>
      </c>
      <c r="C55" s="26">
        <v>112</v>
      </c>
      <c r="D55" s="38">
        <v>115</v>
      </c>
      <c r="E55" s="25">
        <v>87</v>
      </c>
      <c r="F55" s="36">
        <f>SUM(G55:H55)</f>
        <v>50</v>
      </c>
      <c r="G55" s="26">
        <v>14</v>
      </c>
      <c r="H55" s="38">
        <v>36</v>
      </c>
      <c r="I55" s="1"/>
      <c r="J55" s="1"/>
      <c r="K55" s="1"/>
      <c r="L55" s="1"/>
    </row>
    <row r="56" spans="1:12" ht="13.5">
      <c r="A56" s="25">
        <v>42</v>
      </c>
      <c r="B56" s="36">
        <f>SUM(C56:D56)</f>
        <v>223</v>
      </c>
      <c r="C56" s="26">
        <v>115</v>
      </c>
      <c r="D56" s="38">
        <v>108</v>
      </c>
      <c r="E56" s="25">
        <v>88</v>
      </c>
      <c r="F56" s="36">
        <f>SUM(G56:H56)</f>
        <v>66</v>
      </c>
      <c r="G56" s="26">
        <v>14</v>
      </c>
      <c r="H56" s="38">
        <v>52</v>
      </c>
      <c r="I56" s="1"/>
      <c r="J56" s="1"/>
      <c r="K56" s="1"/>
      <c r="L56" s="1"/>
    </row>
    <row r="57" spans="1:12" ht="13.5">
      <c r="A57" s="25">
        <v>43</v>
      </c>
      <c r="B57" s="36">
        <f>SUM(C57:D57)</f>
        <v>221</v>
      </c>
      <c r="C57" s="26">
        <v>108</v>
      </c>
      <c r="D57" s="38">
        <v>113</v>
      </c>
      <c r="E57" s="27">
        <v>89</v>
      </c>
      <c r="F57" s="37">
        <f>SUM(G57:H57)</f>
        <v>57</v>
      </c>
      <c r="G57" s="28">
        <v>15</v>
      </c>
      <c r="H57" s="39">
        <v>42</v>
      </c>
      <c r="I57" s="1"/>
      <c r="J57" s="1"/>
      <c r="K57" s="1"/>
      <c r="L57" s="1"/>
    </row>
    <row r="58" spans="1:12" ht="13.5">
      <c r="A58" s="27">
        <v>44</v>
      </c>
      <c r="B58" s="37">
        <f>SUM(C58:D58)</f>
        <v>177</v>
      </c>
      <c r="C58" s="28">
        <v>101</v>
      </c>
      <c r="D58" s="39">
        <v>76</v>
      </c>
      <c r="E58" s="200"/>
      <c r="F58" s="201"/>
      <c r="G58" s="201"/>
      <c r="H58" s="202"/>
      <c r="I58" s="1"/>
      <c r="J58" s="1"/>
      <c r="K58" s="1"/>
      <c r="L58" s="1"/>
    </row>
  </sheetData>
  <sheetProtection/>
  <mergeCells count="2">
    <mergeCell ref="A1:L1"/>
    <mergeCell ref="E58:H58"/>
  </mergeCells>
  <printOptions horizontalCentered="1" verticalCentered="1"/>
  <pageMargins left="0.5905511811023623" right="0.3937007874015748" top="0.984251968503937" bottom="0.7874015748031497" header="0.5118110236220472" footer="0.5118110236220472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85" zoomScaleNormal="75" zoomScaleSheetLayoutView="85" zoomScalePageLayoutView="0" workbookViewId="0" topLeftCell="A1">
      <selection activeCell="I30" sqref="I30"/>
    </sheetView>
  </sheetViews>
  <sheetFormatPr defaultColWidth="9.00390625" defaultRowHeight="13.5"/>
  <cols>
    <col min="1" max="1" width="1.875" style="0" customWidth="1"/>
    <col min="2" max="2" width="17.75390625" style="0" customWidth="1"/>
    <col min="3" max="11" width="7.50390625" style="0" customWidth="1"/>
    <col min="13" max="13" width="2.50390625" style="0" customWidth="1"/>
  </cols>
  <sheetData>
    <row r="1" spans="1:11" ht="18.75">
      <c r="A1" s="158" t="s">
        <v>283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05" t="s">
        <v>10</v>
      </c>
    </row>
    <row r="3" spans="1:11" ht="13.5">
      <c r="A3" s="206" t="s">
        <v>264</v>
      </c>
      <c r="B3" s="207"/>
      <c r="C3" s="217" t="s">
        <v>118</v>
      </c>
      <c r="D3" s="218"/>
      <c r="E3" s="219"/>
      <c r="F3" s="220" t="s">
        <v>119</v>
      </c>
      <c r="G3" s="221"/>
      <c r="H3" s="222"/>
      <c r="I3" s="220" t="s">
        <v>332</v>
      </c>
      <c r="J3" s="221"/>
      <c r="K3" s="222"/>
    </row>
    <row r="4" spans="1:11" ht="14.25" thickBot="1">
      <c r="A4" s="208"/>
      <c r="B4" s="209"/>
      <c r="C4" s="89" t="s">
        <v>77</v>
      </c>
      <c r="D4" s="90" t="s">
        <v>0</v>
      </c>
      <c r="E4" s="91" t="s">
        <v>1</v>
      </c>
      <c r="F4" s="89" t="s">
        <v>77</v>
      </c>
      <c r="G4" s="90" t="s">
        <v>0</v>
      </c>
      <c r="H4" s="91" t="s">
        <v>1</v>
      </c>
      <c r="I4" s="89" t="s">
        <v>77</v>
      </c>
      <c r="J4" s="90" t="s">
        <v>0</v>
      </c>
      <c r="K4" s="91" t="s">
        <v>1</v>
      </c>
    </row>
    <row r="5" spans="1:13" ht="13.5">
      <c r="A5" s="223" t="s">
        <v>120</v>
      </c>
      <c r="B5" s="224"/>
      <c r="C5" s="86">
        <f>D5+E5</f>
        <v>186</v>
      </c>
      <c r="D5" s="87">
        <f>SUM(D6:D8)</f>
        <v>137</v>
      </c>
      <c r="E5" s="88">
        <f>SUM(E6:E8)</f>
        <v>49</v>
      </c>
      <c r="F5" s="86">
        <f aca="true" t="shared" si="0" ref="F5:F13">G5+H5</f>
        <v>156</v>
      </c>
      <c r="G5" s="87">
        <f>SUM(G6:G8)</f>
        <v>116</v>
      </c>
      <c r="H5" s="88">
        <f>SUM(H6:H8)</f>
        <v>40</v>
      </c>
      <c r="I5" s="86">
        <f>J5+K5</f>
        <v>124</v>
      </c>
      <c r="J5" s="87">
        <f>SUM(J6:J8)</f>
        <v>91</v>
      </c>
      <c r="K5" s="88">
        <f>SUM(K6:K8)</f>
        <v>33</v>
      </c>
      <c r="M5" s="101"/>
    </row>
    <row r="6" spans="1:11" ht="13.5">
      <c r="A6" s="48"/>
      <c r="B6" s="51" t="s">
        <v>121</v>
      </c>
      <c r="C6" s="53">
        <f>D6+E6</f>
        <v>179</v>
      </c>
      <c r="D6" s="45">
        <v>130</v>
      </c>
      <c r="E6" s="47">
        <v>49</v>
      </c>
      <c r="F6" s="53">
        <f t="shared" si="0"/>
        <v>152</v>
      </c>
      <c r="G6" s="45">
        <v>113</v>
      </c>
      <c r="H6" s="47">
        <v>39</v>
      </c>
      <c r="I6" s="53">
        <f aca="true" t="shared" si="1" ref="I6:I26">J6+K6</f>
        <v>114</v>
      </c>
      <c r="J6" s="45">
        <v>82</v>
      </c>
      <c r="K6" s="47">
        <v>32</v>
      </c>
    </row>
    <row r="7" spans="1:11" ht="13.5">
      <c r="A7" s="48"/>
      <c r="B7" s="51" t="s">
        <v>122</v>
      </c>
      <c r="C7" s="53">
        <f>D7+E7</f>
        <v>0</v>
      </c>
      <c r="D7" s="55">
        <v>0</v>
      </c>
      <c r="E7" s="56">
        <v>0</v>
      </c>
      <c r="F7" s="53">
        <f t="shared" si="0"/>
        <v>0</v>
      </c>
      <c r="G7" s="45">
        <v>0</v>
      </c>
      <c r="H7" s="47">
        <v>0</v>
      </c>
      <c r="I7" s="53">
        <f t="shared" si="1"/>
        <v>1</v>
      </c>
      <c r="J7" s="45">
        <v>1</v>
      </c>
      <c r="K7" s="47">
        <v>0</v>
      </c>
    </row>
    <row r="8" spans="1:11" ht="13.5">
      <c r="A8" s="46"/>
      <c r="B8" s="51" t="s">
        <v>123</v>
      </c>
      <c r="C8" s="53">
        <v>7</v>
      </c>
      <c r="D8" s="45">
        <v>7</v>
      </c>
      <c r="E8" s="56">
        <v>0</v>
      </c>
      <c r="F8" s="53">
        <f t="shared" si="0"/>
        <v>4</v>
      </c>
      <c r="G8" s="45">
        <v>3</v>
      </c>
      <c r="H8" s="47">
        <v>1</v>
      </c>
      <c r="I8" s="53">
        <f t="shared" si="1"/>
        <v>9</v>
      </c>
      <c r="J8" s="45">
        <v>8</v>
      </c>
      <c r="K8" s="47">
        <v>1</v>
      </c>
    </row>
    <row r="9" spans="1:11" ht="13.5">
      <c r="A9" s="225" t="s">
        <v>124</v>
      </c>
      <c r="B9" s="226"/>
      <c r="C9" s="53">
        <f>D9+E9</f>
        <v>1247</v>
      </c>
      <c r="D9" s="45">
        <f>SUM(D10:D12)</f>
        <v>1028</v>
      </c>
      <c r="E9" s="47">
        <f>SUM(E10:E12)</f>
        <v>219</v>
      </c>
      <c r="F9" s="53">
        <f t="shared" si="0"/>
        <v>1102</v>
      </c>
      <c r="G9" s="45">
        <f>SUM(G10:G12)</f>
        <v>929</v>
      </c>
      <c r="H9" s="47">
        <f>SUM(H10:H12)</f>
        <v>173</v>
      </c>
      <c r="I9" s="53">
        <f>J9+K9</f>
        <v>978</v>
      </c>
      <c r="J9" s="45">
        <f>SUM(J10:J12)</f>
        <v>830</v>
      </c>
      <c r="K9" s="47">
        <f>SUM(K10:K12)</f>
        <v>148</v>
      </c>
    </row>
    <row r="10" spans="1:11" ht="13.5">
      <c r="A10" s="48"/>
      <c r="B10" s="51" t="s">
        <v>125</v>
      </c>
      <c r="C10" s="53">
        <v>2</v>
      </c>
      <c r="D10" s="45">
        <v>2</v>
      </c>
      <c r="E10" s="56">
        <v>0</v>
      </c>
      <c r="F10" s="53">
        <f t="shared" si="0"/>
        <v>3</v>
      </c>
      <c r="G10" s="45">
        <v>3</v>
      </c>
      <c r="H10" s="47">
        <v>0</v>
      </c>
      <c r="I10" s="128" t="s">
        <v>6</v>
      </c>
      <c r="J10" s="55" t="s">
        <v>341</v>
      </c>
      <c r="K10" s="56" t="s">
        <v>341</v>
      </c>
    </row>
    <row r="11" spans="1:11" ht="13.5">
      <c r="A11" s="48"/>
      <c r="B11" s="51" t="s">
        <v>126</v>
      </c>
      <c r="C11" s="53">
        <f>D11+E11</f>
        <v>975</v>
      </c>
      <c r="D11" s="45">
        <v>856</v>
      </c>
      <c r="E11" s="47">
        <v>119</v>
      </c>
      <c r="F11" s="53">
        <f t="shared" si="0"/>
        <v>835</v>
      </c>
      <c r="G11" s="45">
        <v>754</v>
      </c>
      <c r="H11" s="47">
        <v>81</v>
      </c>
      <c r="I11" s="53">
        <f t="shared" si="1"/>
        <v>711</v>
      </c>
      <c r="J11" s="45">
        <v>643</v>
      </c>
      <c r="K11" s="47">
        <v>68</v>
      </c>
    </row>
    <row r="12" spans="1:11" ht="13.5">
      <c r="A12" s="46"/>
      <c r="B12" s="51" t="s">
        <v>127</v>
      </c>
      <c r="C12" s="53">
        <f>D12+E12</f>
        <v>270</v>
      </c>
      <c r="D12" s="45">
        <v>170</v>
      </c>
      <c r="E12" s="47">
        <v>100</v>
      </c>
      <c r="F12" s="53">
        <f t="shared" si="0"/>
        <v>264</v>
      </c>
      <c r="G12" s="45">
        <v>172</v>
      </c>
      <c r="H12" s="47">
        <v>92</v>
      </c>
      <c r="I12" s="53">
        <f t="shared" si="1"/>
        <v>267</v>
      </c>
      <c r="J12" s="45">
        <v>187</v>
      </c>
      <c r="K12" s="47">
        <v>80</v>
      </c>
    </row>
    <row r="13" spans="1:11" ht="13.5">
      <c r="A13" s="225" t="s">
        <v>128</v>
      </c>
      <c r="B13" s="226"/>
      <c r="C13" s="53">
        <f>D13+E13</f>
        <v>4912</v>
      </c>
      <c r="D13" s="45">
        <f>SUM(D14:D25)</f>
        <v>2575</v>
      </c>
      <c r="E13" s="47">
        <f>SUM(E14:E25)</f>
        <v>2337</v>
      </c>
      <c r="F13" s="53">
        <f t="shared" si="0"/>
        <v>4920</v>
      </c>
      <c r="G13" s="45">
        <f>SUM(G14:G25)</f>
        <v>2509</v>
      </c>
      <c r="H13" s="47">
        <f>SUM(H14:H25)</f>
        <v>2411</v>
      </c>
      <c r="I13" s="53">
        <f>J13+K13</f>
        <v>4706</v>
      </c>
      <c r="J13" s="45">
        <f>SUM(J14:J25)</f>
        <v>2381</v>
      </c>
      <c r="K13" s="47">
        <f>SUM(K14:K25)</f>
        <v>2325</v>
      </c>
    </row>
    <row r="14" spans="1:11" ht="13.5">
      <c r="A14" s="48"/>
      <c r="B14" s="33" t="s">
        <v>129</v>
      </c>
      <c r="C14" s="53">
        <f>D14+E14</f>
        <v>36</v>
      </c>
      <c r="D14" s="45">
        <v>32</v>
      </c>
      <c r="E14" s="47">
        <v>4</v>
      </c>
      <c r="F14" s="53">
        <f aca="true" t="shared" si="2" ref="F14:F26">G14+H14</f>
        <v>36</v>
      </c>
      <c r="G14" s="45">
        <v>31</v>
      </c>
      <c r="H14" s="47">
        <v>5</v>
      </c>
      <c r="I14" s="53">
        <f t="shared" si="1"/>
        <v>38</v>
      </c>
      <c r="J14" s="45">
        <v>30</v>
      </c>
      <c r="K14" s="47">
        <v>8</v>
      </c>
    </row>
    <row r="15" spans="1:11" ht="13.5">
      <c r="A15" s="48"/>
      <c r="B15" s="51" t="s">
        <v>254</v>
      </c>
      <c r="C15" s="210">
        <f>D15+E15</f>
        <v>347</v>
      </c>
      <c r="D15" s="203">
        <v>285</v>
      </c>
      <c r="E15" s="212">
        <v>62</v>
      </c>
      <c r="F15" s="53">
        <f t="shared" si="2"/>
        <v>115</v>
      </c>
      <c r="G15" s="45">
        <v>70</v>
      </c>
      <c r="H15" s="47">
        <v>45</v>
      </c>
      <c r="I15" s="53">
        <f t="shared" si="1"/>
        <v>120</v>
      </c>
      <c r="J15" s="45">
        <v>80</v>
      </c>
      <c r="K15" s="47">
        <v>40</v>
      </c>
    </row>
    <row r="16" spans="1:11" ht="13.5">
      <c r="A16" s="48"/>
      <c r="B16" s="100" t="s">
        <v>255</v>
      </c>
      <c r="C16" s="211"/>
      <c r="D16" s="205"/>
      <c r="E16" s="213"/>
      <c r="F16" s="53">
        <f t="shared" si="2"/>
        <v>257</v>
      </c>
      <c r="G16" s="45">
        <v>231</v>
      </c>
      <c r="H16" s="47">
        <v>26</v>
      </c>
      <c r="I16" s="53">
        <f t="shared" si="1"/>
        <v>263</v>
      </c>
      <c r="J16" s="45">
        <v>225</v>
      </c>
      <c r="K16" s="47">
        <v>38</v>
      </c>
    </row>
    <row r="17" spans="1:11" ht="13.5">
      <c r="A17" s="48"/>
      <c r="B17" s="51" t="s">
        <v>256</v>
      </c>
      <c r="C17" s="210">
        <f>D17+E17</f>
        <v>1577</v>
      </c>
      <c r="D17" s="203">
        <v>754</v>
      </c>
      <c r="E17" s="212">
        <v>823</v>
      </c>
      <c r="F17" s="53">
        <f t="shared" si="2"/>
        <v>1156</v>
      </c>
      <c r="G17" s="45">
        <v>578</v>
      </c>
      <c r="H17" s="47">
        <v>578</v>
      </c>
      <c r="I17" s="53">
        <f t="shared" si="1"/>
        <v>961</v>
      </c>
      <c r="J17" s="45">
        <v>489</v>
      </c>
      <c r="K17" s="47">
        <v>472</v>
      </c>
    </row>
    <row r="18" spans="1:13" ht="13.5">
      <c r="A18" s="48"/>
      <c r="B18" s="51" t="s">
        <v>262</v>
      </c>
      <c r="C18" s="211"/>
      <c r="D18" s="205"/>
      <c r="E18" s="213"/>
      <c r="F18" s="53">
        <f t="shared" si="2"/>
        <v>455</v>
      </c>
      <c r="G18" s="45">
        <v>171</v>
      </c>
      <c r="H18" s="47">
        <v>284</v>
      </c>
      <c r="I18" s="53">
        <f t="shared" si="1"/>
        <v>482</v>
      </c>
      <c r="J18" s="45">
        <v>185</v>
      </c>
      <c r="K18" s="47">
        <v>297</v>
      </c>
      <c r="L18" s="17"/>
      <c r="M18" s="17"/>
    </row>
    <row r="19" spans="1:13" ht="13.5">
      <c r="A19" s="48"/>
      <c r="B19" s="51" t="s">
        <v>130</v>
      </c>
      <c r="C19" s="53">
        <f>D19+E19</f>
        <v>167</v>
      </c>
      <c r="D19" s="45">
        <v>61</v>
      </c>
      <c r="E19" s="47">
        <v>106</v>
      </c>
      <c r="F19" s="53">
        <f t="shared" si="2"/>
        <v>123</v>
      </c>
      <c r="G19" s="45">
        <v>46</v>
      </c>
      <c r="H19" s="47">
        <v>77</v>
      </c>
      <c r="I19" s="53">
        <f t="shared" si="1"/>
        <v>117</v>
      </c>
      <c r="J19" s="45">
        <v>45</v>
      </c>
      <c r="K19" s="47">
        <v>72</v>
      </c>
      <c r="L19" s="17"/>
      <c r="M19" s="17"/>
    </row>
    <row r="20" spans="1:11" ht="13.5">
      <c r="A20" s="48"/>
      <c r="B20" s="51" t="s">
        <v>131</v>
      </c>
      <c r="C20" s="53">
        <f>D20+E20</f>
        <v>74</v>
      </c>
      <c r="D20" s="45">
        <v>52</v>
      </c>
      <c r="E20" s="47">
        <v>22</v>
      </c>
      <c r="F20" s="53">
        <f t="shared" si="2"/>
        <v>74</v>
      </c>
      <c r="G20" s="45">
        <v>52</v>
      </c>
      <c r="H20" s="47">
        <v>22</v>
      </c>
      <c r="I20" s="53">
        <f t="shared" si="1"/>
        <v>121</v>
      </c>
      <c r="J20" s="45">
        <v>78</v>
      </c>
      <c r="K20" s="47">
        <v>43</v>
      </c>
    </row>
    <row r="21" spans="1:11" ht="13.5">
      <c r="A21" s="48"/>
      <c r="B21" s="51" t="s">
        <v>258</v>
      </c>
      <c r="C21" s="210">
        <f>D21+E21</f>
        <v>2391</v>
      </c>
      <c r="D21" s="203">
        <v>1180</v>
      </c>
      <c r="E21" s="212">
        <v>1211</v>
      </c>
      <c r="F21" s="53">
        <f t="shared" si="2"/>
        <v>714</v>
      </c>
      <c r="G21" s="45">
        <v>198</v>
      </c>
      <c r="H21" s="47">
        <v>516</v>
      </c>
      <c r="I21" s="53">
        <f t="shared" si="1"/>
        <v>798</v>
      </c>
      <c r="J21" s="45">
        <v>239</v>
      </c>
      <c r="K21" s="47">
        <v>559</v>
      </c>
    </row>
    <row r="22" spans="1:11" ht="13.5">
      <c r="A22" s="48"/>
      <c r="B22" s="51" t="s">
        <v>259</v>
      </c>
      <c r="C22" s="229"/>
      <c r="D22" s="204"/>
      <c r="E22" s="214"/>
      <c r="F22" s="53">
        <f t="shared" si="2"/>
        <v>381</v>
      </c>
      <c r="G22" s="45">
        <v>144</v>
      </c>
      <c r="H22" s="47">
        <v>237</v>
      </c>
      <c r="I22" s="53">
        <f t="shared" si="1"/>
        <v>350</v>
      </c>
      <c r="J22" s="45">
        <v>133</v>
      </c>
      <c r="K22" s="47">
        <v>217</v>
      </c>
    </row>
    <row r="23" spans="1:11" ht="13.5">
      <c r="A23" s="48"/>
      <c r="B23" s="51" t="s">
        <v>263</v>
      </c>
      <c r="C23" s="229"/>
      <c r="D23" s="204"/>
      <c r="E23" s="214"/>
      <c r="F23" s="53">
        <f t="shared" si="2"/>
        <v>82</v>
      </c>
      <c r="G23" s="45">
        <v>61</v>
      </c>
      <c r="H23" s="47">
        <v>21</v>
      </c>
      <c r="I23" s="53">
        <f t="shared" si="1"/>
        <v>60</v>
      </c>
      <c r="J23" s="45">
        <v>36</v>
      </c>
      <c r="K23" s="47">
        <v>24</v>
      </c>
    </row>
    <row r="24" spans="1:11" ht="13.5">
      <c r="A24" s="48"/>
      <c r="B24" s="51" t="s">
        <v>132</v>
      </c>
      <c r="C24" s="211"/>
      <c r="D24" s="205"/>
      <c r="E24" s="213"/>
      <c r="F24" s="53">
        <f t="shared" si="2"/>
        <v>1260</v>
      </c>
      <c r="G24" s="45">
        <v>754</v>
      </c>
      <c r="H24" s="47">
        <v>506</v>
      </c>
      <c r="I24" s="53">
        <f t="shared" si="1"/>
        <v>1119</v>
      </c>
      <c r="J24" s="45">
        <v>674</v>
      </c>
      <c r="K24" s="47">
        <v>445</v>
      </c>
    </row>
    <row r="25" spans="1:11" ht="13.5">
      <c r="A25" s="46"/>
      <c r="B25" s="51" t="s">
        <v>133</v>
      </c>
      <c r="C25" s="53">
        <f>D25+E25</f>
        <v>320</v>
      </c>
      <c r="D25" s="45">
        <v>211</v>
      </c>
      <c r="E25" s="47">
        <v>109</v>
      </c>
      <c r="F25" s="53">
        <f t="shared" si="2"/>
        <v>267</v>
      </c>
      <c r="G25" s="45">
        <v>173</v>
      </c>
      <c r="H25" s="47">
        <v>94</v>
      </c>
      <c r="I25" s="53">
        <f t="shared" si="1"/>
        <v>277</v>
      </c>
      <c r="J25" s="45">
        <v>167</v>
      </c>
      <c r="K25" s="47">
        <v>110</v>
      </c>
    </row>
    <row r="26" spans="1:11" ht="14.25" customHeight="1">
      <c r="A26" s="227" t="s">
        <v>134</v>
      </c>
      <c r="B26" s="228"/>
      <c r="C26" s="53">
        <f>D26+E26</f>
        <v>46</v>
      </c>
      <c r="D26" s="45">
        <v>28</v>
      </c>
      <c r="E26" s="47">
        <v>18</v>
      </c>
      <c r="F26" s="53">
        <f t="shared" si="2"/>
        <v>45</v>
      </c>
      <c r="G26" s="45">
        <v>28</v>
      </c>
      <c r="H26" s="47">
        <v>17</v>
      </c>
      <c r="I26" s="53">
        <f t="shared" si="1"/>
        <v>436</v>
      </c>
      <c r="J26" s="45">
        <v>273</v>
      </c>
      <c r="K26" s="47">
        <v>163</v>
      </c>
    </row>
    <row r="27" spans="1:11" ht="14.25" thickBot="1">
      <c r="A27" s="215" t="s">
        <v>135</v>
      </c>
      <c r="B27" s="216"/>
      <c r="C27" s="54">
        <f aca="true" t="shared" si="3" ref="C27:K27">C5+C9+C13+C26</f>
        <v>6391</v>
      </c>
      <c r="D27" s="49">
        <f t="shared" si="3"/>
        <v>3768</v>
      </c>
      <c r="E27" s="50">
        <f t="shared" si="3"/>
        <v>2623</v>
      </c>
      <c r="F27" s="54">
        <f t="shared" si="3"/>
        <v>6223</v>
      </c>
      <c r="G27" s="49">
        <f t="shared" si="3"/>
        <v>3582</v>
      </c>
      <c r="H27" s="50">
        <f t="shared" si="3"/>
        <v>2641</v>
      </c>
      <c r="I27" s="54">
        <f t="shared" si="3"/>
        <v>6244</v>
      </c>
      <c r="J27" s="49">
        <f t="shared" si="3"/>
        <v>3575</v>
      </c>
      <c r="K27" s="50">
        <f t="shared" si="3"/>
        <v>2669</v>
      </c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05" t="s">
        <v>11</v>
      </c>
    </row>
  </sheetData>
  <sheetProtection/>
  <mergeCells count="19">
    <mergeCell ref="A1:K1"/>
    <mergeCell ref="A27:B27"/>
    <mergeCell ref="C3:E3"/>
    <mergeCell ref="F3:H3"/>
    <mergeCell ref="I3:K3"/>
    <mergeCell ref="A5:B5"/>
    <mergeCell ref="A9:B9"/>
    <mergeCell ref="A13:B13"/>
    <mergeCell ref="A26:B26"/>
    <mergeCell ref="C21:C24"/>
    <mergeCell ref="D21:D24"/>
    <mergeCell ref="A3:B4"/>
    <mergeCell ref="C15:C16"/>
    <mergeCell ref="D15:D16"/>
    <mergeCell ref="E15:E16"/>
    <mergeCell ref="C17:C18"/>
    <mergeCell ref="D17:D18"/>
    <mergeCell ref="E17:E18"/>
    <mergeCell ref="E21:E2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3"/>
  <sheetViews>
    <sheetView view="pageBreakPreview" zoomScale="60" zoomScaleNormal="60" zoomScalePageLayoutView="0" workbookViewId="0" topLeftCell="A1">
      <selection activeCell="Y17" sqref="Y17"/>
    </sheetView>
  </sheetViews>
  <sheetFormatPr defaultColWidth="9.00390625" defaultRowHeight="13.5"/>
  <cols>
    <col min="1" max="1" width="1.875" style="0" customWidth="1"/>
    <col min="2" max="2" width="19.375" style="0" customWidth="1"/>
    <col min="3" max="20" width="8.125" style="0" customWidth="1"/>
  </cols>
  <sheetData>
    <row r="1" spans="1:20" ht="18.75">
      <c r="A1" s="232" t="s">
        <v>284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ht="14.25" thickBot="1">
      <c r="A2" s="93"/>
      <c r="B2" s="93"/>
      <c r="C2" s="93"/>
      <c r="D2" s="93"/>
      <c r="E2" s="93"/>
      <c r="F2" s="93"/>
      <c r="G2" s="93"/>
      <c r="H2" s="132"/>
      <c r="I2" s="132"/>
      <c r="J2" s="132"/>
      <c r="K2" s="132"/>
      <c r="L2" s="132"/>
      <c r="M2" s="132"/>
      <c r="N2" s="133"/>
      <c r="O2" s="133"/>
      <c r="P2" s="133"/>
      <c r="Q2" s="133"/>
      <c r="R2" s="133"/>
      <c r="S2" s="133"/>
      <c r="T2" s="134" t="s">
        <v>351</v>
      </c>
    </row>
    <row r="3" spans="1:20" ht="13.5">
      <c r="A3" s="247" t="s">
        <v>98</v>
      </c>
      <c r="B3" s="207"/>
      <c r="C3" s="255" t="s">
        <v>238</v>
      </c>
      <c r="D3" s="256"/>
      <c r="E3" s="256"/>
      <c r="F3" s="256"/>
      <c r="G3" s="256"/>
      <c r="H3" s="257"/>
      <c r="I3" s="238" t="s">
        <v>0</v>
      </c>
      <c r="J3" s="239"/>
      <c r="K3" s="239"/>
      <c r="L3" s="239"/>
      <c r="M3" s="239"/>
      <c r="N3" s="240"/>
      <c r="O3" s="239" t="s">
        <v>1</v>
      </c>
      <c r="P3" s="239"/>
      <c r="Q3" s="239"/>
      <c r="R3" s="239"/>
      <c r="S3" s="239"/>
      <c r="T3" s="240"/>
    </row>
    <row r="4" spans="1:20" ht="13.5">
      <c r="A4" s="248"/>
      <c r="B4" s="249"/>
      <c r="C4" s="251" t="s">
        <v>16</v>
      </c>
      <c r="D4" s="230" t="s">
        <v>143</v>
      </c>
      <c r="E4" s="230" t="s">
        <v>265</v>
      </c>
      <c r="F4" s="230" t="s">
        <v>239</v>
      </c>
      <c r="G4" s="230" t="s">
        <v>144</v>
      </c>
      <c r="H4" s="236" t="s">
        <v>253</v>
      </c>
      <c r="I4" s="234" t="s">
        <v>16</v>
      </c>
      <c r="J4" s="230" t="s">
        <v>143</v>
      </c>
      <c r="K4" s="230" t="s">
        <v>265</v>
      </c>
      <c r="L4" s="230" t="s">
        <v>239</v>
      </c>
      <c r="M4" s="230" t="s">
        <v>144</v>
      </c>
      <c r="N4" s="236" t="s">
        <v>253</v>
      </c>
      <c r="O4" s="234" t="s">
        <v>16</v>
      </c>
      <c r="P4" s="230" t="s">
        <v>143</v>
      </c>
      <c r="Q4" s="230" t="s">
        <v>265</v>
      </c>
      <c r="R4" s="230" t="s">
        <v>239</v>
      </c>
      <c r="S4" s="230" t="s">
        <v>144</v>
      </c>
      <c r="T4" s="236" t="s">
        <v>253</v>
      </c>
    </row>
    <row r="5" spans="1:20" ht="13.5" customHeight="1">
      <c r="A5" s="250"/>
      <c r="B5" s="240"/>
      <c r="C5" s="252"/>
      <c r="D5" s="231"/>
      <c r="E5" s="231"/>
      <c r="F5" s="231"/>
      <c r="G5" s="231"/>
      <c r="H5" s="237"/>
      <c r="I5" s="235"/>
      <c r="J5" s="231"/>
      <c r="K5" s="231"/>
      <c r="L5" s="231"/>
      <c r="M5" s="231"/>
      <c r="N5" s="237"/>
      <c r="O5" s="235"/>
      <c r="P5" s="231"/>
      <c r="Q5" s="231"/>
      <c r="R5" s="231"/>
      <c r="S5" s="231"/>
      <c r="T5" s="237"/>
    </row>
    <row r="6" spans="1:20" ht="24.75" customHeight="1">
      <c r="A6" s="253" t="s">
        <v>240</v>
      </c>
      <c r="B6" s="254"/>
      <c r="C6" s="150">
        <f>SUM(C7:C9)</f>
        <v>124</v>
      </c>
      <c r="D6" s="151">
        <f>SUM(D7:D9)</f>
        <v>28</v>
      </c>
      <c r="E6" s="151">
        <f aca="true" t="shared" si="0" ref="E6:S6">SUM(E7:E9)</f>
        <v>2</v>
      </c>
      <c r="F6" s="151">
        <f t="shared" si="0"/>
        <v>67</v>
      </c>
      <c r="G6" s="151">
        <f t="shared" si="0"/>
        <v>27</v>
      </c>
      <c r="H6" s="152" t="s">
        <v>6</v>
      </c>
      <c r="I6" s="153">
        <f t="shared" si="0"/>
        <v>91</v>
      </c>
      <c r="J6" s="151">
        <f>SUM(J7:J9)</f>
        <v>19</v>
      </c>
      <c r="K6" s="151">
        <f t="shared" si="0"/>
        <v>2</v>
      </c>
      <c r="L6" s="151">
        <f t="shared" si="0"/>
        <v>64</v>
      </c>
      <c r="M6" s="151">
        <f t="shared" si="0"/>
        <v>6</v>
      </c>
      <c r="N6" s="152" t="s">
        <v>341</v>
      </c>
      <c r="O6" s="153">
        <f t="shared" si="0"/>
        <v>33</v>
      </c>
      <c r="P6" s="151">
        <f t="shared" si="0"/>
        <v>9</v>
      </c>
      <c r="Q6" s="154" t="s">
        <v>341</v>
      </c>
      <c r="R6" s="151">
        <f t="shared" si="0"/>
        <v>3</v>
      </c>
      <c r="S6" s="151">
        <f t="shared" si="0"/>
        <v>21</v>
      </c>
      <c r="T6" s="152" t="s">
        <v>341</v>
      </c>
    </row>
    <row r="7" spans="1:20" ht="24.75" customHeight="1">
      <c r="A7" s="136"/>
      <c r="B7" s="117" t="s">
        <v>121</v>
      </c>
      <c r="C7" s="121">
        <f>SUM(I7,O7)</f>
        <v>114</v>
      </c>
      <c r="D7" s="98">
        <f>SUM(J7,P7)</f>
        <v>25</v>
      </c>
      <c r="E7" s="98">
        <f>SUM(K7,Q7)</f>
        <v>2</v>
      </c>
      <c r="F7" s="98">
        <f>SUM(L7,R7)</f>
        <v>61</v>
      </c>
      <c r="G7" s="98">
        <f>SUM(M7,S7)</f>
        <v>26</v>
      </c>
      <c r="H7" s="141" t="s">
        <v>6</v>
      </c>
      <c r="I7" s="119">
        <f>SUM(J7:N7)</f>
        <v>82</v>
      </c>
      <c r="J7" s="98">
        <v>17</v>
      </c>
      <c r="K7" s="98">
        <v>2</v>
      </c>
      <c r="L7" s="98">
        <v>58</v>
      </c>
      <c r="M7" s="98">
        <v>5</v>
      </c>
      <c r="N7" s="56" t="s">
        <v>341</v>
      </c>
      <c r="O7" s="45">
        <f aca="true" t="shared" si="1" ref="O7:O26">SUM(P7:T7)</f>
        <v>32</v>
      </c>
      <c r="P7" s="5">
        <v>8</v>
      </c>
      <c r="Q7" s="123" t="s">
        <v>341</v>
      </c>
      <c r="R7" s="5">
        <v>3</v>
      </c>
      <c r="S7" s="5">
        <v>21</v>
      </c>
      <c r="T7" s="56" t="s">
        <v>341</v>
      </c>
    </row>
    <row r="8" spans="1:20" ht="24.75" customHeight="1">
      <c r="A8" s="136"/>
      <c r="B8" s="117" t="s">
        <v>122</v>
      </c>
      <c r="C8" s="121">
        <f>SUM(I8,O8)</f>
        <v>1</v>
      </c>
      <c r="D8" s="98">
        <f>SUM(J8,P8)</f>
        <v>1</v>
      </c>
      <c r="E8" s="147" t="s">
        <v>6</v>
      </c>
      <c r="F8" s="147" t="s">
        <v>6</v>
      </c>
      <c r="G8" s="147" t="s">
        <v>6</v>
      </c>
      <c r="H8" s="141" t="s">
        <v>6</v>
      </c>
      <c r="I8" s="119">
        <f aca="true" t="shared" si="2" ref="I8:I26">SUM(J8:N8)</f>
        <v>1</v>
      </c>
      <c r="J8" s="98">
        <v>1</v>
      </c>
      <c r="K8" s="147" t="s">
        <v>341</v>
      </c>
      <c r="L8" s="147" t="s">
        <v>341</v>
      </c>
      <c r="M8" s="147" t="s">
        <v>341</v>
      </c>
      <c r="N8" s="56" t="s">
        <v>341</v>
      </c>
      <c r="O8" s="123" t="s">
        <v>341</v>
      </c>
      <c r="P8" s="123" t="s">
        <v>341</v>
      </c>
      <c r="Q8" s="123" t="s">
        <v>341</v>
      </c>
      <c r="R8" s="123" t="s">
        <v>341</v>
      </c>
      <c r="S8" s="123" t="s">
        <v>341</v>
      </c>
      <c r="T8" s="56" t="s">
        <v>341</v>
      </c>
    </row>
    <row r="9" spans="1:20" ht="24.75" customHeight="1">
      <c r="A9" s="135"/>
      <c r="B9" s="117" t="s">
        <v>123</v>
      </c>
      <c r="C9" s="121">
        <f>SUM(I9,O9)</f>
        <v>9</v>
      </c>
      <c r="D9" s="98">
        <f>SUM(J9,P9)</f>
        <v>2</v>
      </c>
      <c r="E9" s="147" t="s">
        <v>6</v>
      </c>
      <c r="F9" s="98">
        <f>SUM(L9,R9)</f>
        <v>6</v>
      </c>
      <c r="G9" s="98">
        <f>SUM(M9,S9)</f>
        <v>1</v>
      </c>
      <c r="H9" s="141" t="s">
        <v>6</v>
      </c>
      <c r="I9" s="119">
        <f t="shared" si="2"/>
        <v>8</v>
      </c>
      <c r="J9" s="98">
        <v>1</v>
      </c>
      <c r="K9" s="147" t="s">
        <v>341</v>
      </c>
      <c r="L9" s="98">
        <v>6</v>
      </c>
      <c r="M9" s="98">
        <v>1</v>
      </c>
      <c r="N9" s="56" t="s">
        <v>341</v>
      </c>
      <c r="O9" s="45">
        <f t="shared" si="1"/>
        <v>1</v>
      </c>
      <c r="P9" s="5">
        <v>1</v>
      </c>
      <c r="Q9" s="123" t="s">
        <v>341</v>
      </c>
      <c r="R9" s="123" t="s">
        <v>341</v>
      </c>
      <c r="S9" s="123" t="s">
        <v>341</v>
      </c>
      <c r="T9" s="56" t="s">
        <v>341</v>
      </c>
    </row>
    <row r="10" spans="1:20" ht="24.75" customHeight="1">
      <c r="A10" s="241" t="s">
        <v>241</v>
      </c>
      <c r="B10" s="242"/>
      <c r="C10" s="150">
        <f>SUM(C11:C13)</f>
        <v>978</v>
      </c>
      <c r="D10" s="151">
        <f>SUM(D11:D13)</f>
        <v>757</v>
      </c>
      <c r="E10" s="151">
        <f aca="true" t="shared" si="3" ref="E10:S10">SUM(E11:E13)</f>
        <v>50</v>
      </c>
      <c r="F10" s="151">
        <f t="shared" si="3"/>
        <v>137</v>
      </c>
      <c r="G10" s="151">
        <f t="shared" si="3"/>
        <v>34</v>
      </c>
      <c r="H10" s="152" t="s">
        <v>6</v>
      </c>
      <c r="I10" s="153">
        <f t="shared" si="3"/>
        <v>830</v>
      </c>
      <c r="J10" s="151">
        <f t="shared" si="3"/>
        <v>642</v>
      </c>
      <c r="K10" s="151">
        <f t="shared" si="3"/>
        <v>45</v>
      </c>
      <c r="L10" s="151">
        <f t="shared" si="3"/>
        <v>128</v>
      </c>
      <c r="M10" s="151">
        <f t="shared" si="3"/>
        <v>15</v>
      </c>
      <c r="N10" s="152" t="s">
        <v>341</v>
      </c>
      <c r="O10" s="153">
        <f t="shared" si="3"/>
        <v>148</v>
      </c>
      <c r="P10" s="151">
        <f t="shared" si="3"/>
        <v>115</v>
      </c>
      <c r="Q10" s="151">
        <f t="shared" si="3"/>
        <v>5</v>
      </c>
      <c r="R10" s="151">
        <f t="shared" si="3"/>
        <v>9</v>
      </c>
      <c r="S10" s="151">
        <f t="shared" si="3"/>
        <v>19</v>
      </c>
      <c r="T10" s="152" t="s">
        <v>341</v>
      </c>
    </row>
    <row r="11" spans="1:20" ht="24.75" customHeight="1">
      <c r="A11" s="136"/>
      <c r="B11" s="117" t="s">
        <v>125</v>
      </c>
      <c r="C11" s="148" t="s">
        <v>6</v>
      </c>
      <c r="D11" s="147" t="s">
        <v>6</v>
      </c>
      <c r="E11" s="147" t="s">
        <v>6</v>
      </c>
      <c r="F11" s="147" t="s">
        <v>6</v>
      </c>
      <c r="G11" s="149" t="s">
        <v>352</v>
      </c>
      <c r="H11" s="141" t="s">
        <v>6</v>
      </c>
      <c r="I11" s="119">
        <f t="shared" si="2"/>
        <v>0</v>
      </c>
      <c r="J11" s="147" t="s">
        <v>341</v>
      </c>
      <c r="K11" s="147" t="s">
        <v>341</v>
      </c>
      <c r="L11" s="147" t="s">
        <v>341</v>
      </c>
      <c r="M11" s="147" t="s">
        <v>341</v>
      </c>
      <c r="N11" s="56" t="s">
        <v>341</v>
      </c>
      <c r="O11" s="123" t="s">
        <v>341</v>
      </c>
      <c r="P11" s="123" t="s">
        <v>341</v>
      </c>
      <c r="Q11" s="123" t="s">
        <v>341</v>
      </c>
      <c r="R11" s="123" t="s">
        <v>341</v>
      </c>
      <c r="S11" s="123" t="s">
        <v>341</v>
      </c>
      <c r="T11" s="56" t="s">
        <v>341</v>
      </c>
    </row>
    <row r="12" spans="1:20" ht="24.75" customHeight="1">
      <c r="A12" s="136"/>
      <c r="B12" s="117" t="s">
        <v>126</v>
      </c>
      <c r="C12" s="121">
        <f aca="true" t="shared" si="4" ref="C12:G13">SUM(I12,O12)</f>
        <v>711</v>
      </c>
      <c r="D12" s="98">
        <f t="shared" si="4"/>
        <v>542</v>
      </c>
      <c r="E12" s="98">
        <f t="shared" si="4"/>
        <v>36</v>
      </c>
      <c r="F12" s="98">
        <f t="shared" si="4"/>
        <v>107</v>
      </c>
      <c r="G12" s="98">
        <f t="shared" si="4"/>
        <v>26</v>
      </c>
      <c r="H12" s="141" t="s">
        <v>6</v>
      </c>
      <c r="I12" s="119">
        <f t="shared" si="2"/>
        <v>643</v>
      </c>
      <c r="J12" s="98">
        <v>491</v>
      </c>
      <c r="K12" s="98">
        <v>32</v>
      </c>
      <c r="L12" s="98">
        <v>107</v>
      </c>
      <c r="M12" s="98">
        <v>13</v>
      </c>
      <c r="N12" s="56" t="s">
        <v>341</v>
      </c>
      <c r="O12" s="45">
        <f t="shared" si="1"/>
        <v>68</v>
      </c>
      <c r="P12" s="5">
        <v>51</v>
      </c>
      <c r="Q12" s="5">
        <v>4</v>
      </c>
      <c r="R12" s="5" t="s">
        <v>341</v>
      </c>
      <c r="S12" s="5">
        <v>13</v>
      </c>
      <c r="T12" s="56" t="s">
        <v>341</v>
      </c>
    </row>
    <row r="13" spans="1:20" ht="24.75" customHeight="1">
      <c r="A13" s="135"/>
      <c r="B13" s="117" t="s">
        <v>127</v>
      </c>
      <c r="C13" s="121">
        <f t="shared" si="4"/>
        <v>267</v>
      </c>
      <c r="D13" s="98">
        <f t="shared" si="4"/>
        <v>215</v>
      </c>
      <c r="E13" s="98">
        <f t="shared" si="4"/>
        <v>14</v>
      </c>
      <c r="F13" s="98">
        <f t="shared" si="4"/>
        <v>30</v>
      </c>
      <c r="G13" s="98">
        <f t="shared" si="4"/>
        <v>8</v>
      </c>
      <c r="H13" s="141" t="s">
        <v>6</v>
      </c>
      <c r="I13" s="119">
        <f t="shared" si="2"/>
        <v>187</v>
      </c>
      <c r="J13" s="98">
        <v>151</v>
      </c>
      <c r="K13" s="98">
        <v>13</v>
      </c>
      <c r="L13" s="98">
        <v>21</v>
      </c>
      <c r="M13" s="98">
        <v>2</v>
      </c>
      <c r="N13" s="56" t="s">
        <v>341</v>
      </c>
      <c r="O13" s="45">
        <f t="shared" si="1"/>
        <v>80</v>
      </c>
      <c r="P13" s="5">
        <v>64</v>
      </c>
      <c r="Q13" s="5">
        <v>1</v>
      </c>
      <c r="R13" s="5">
        <v>9</v>
      </c>
      <c r="S13" s="5">
        <v>6</v>
      </c>
      <c r="T13" s="56" t="s">
        <v>341</v>
      </c>
    </row>
    <row r="14" spans="1:20" ht="24.75" customHeight="1">
      <c r="A14" s="241" t="s">
        <v>242</v>
      </c>
      <c r="B14" s="242"/>
      <c r="C14" s="150">
        <f>SUM(C15:C26)</f>
        <v>4706</v>
      </c>
      <c r="D14" s="151">
        <f aca="true" t="shared" si="5" ref="D14:S14">SUM(D15:D26)</f>
        <v>3973</v>
      </c>
      <c r="E14" s="151">
        <f t="shared" si="5"/>
        <v>147</v>
      </c>
      <c r="F14" s="151">
        <f t="shared" si="5"/>
        <v>457</v>
      </c>
      <c r="G14" s="151">
        <f t="shared" si="5"/>
        <v>129</v>
      </c>
      <c r="H14" s="152" t="s">
        <v>6</v>
      </c>
      <c r="I14" s="153">
        <f t="shared" si="5"/>
        <v>2381</v>
      </c>
      <c r="J14" s="151">
        <f t="shared" si="5"/>
        <v>1905</v>
      </c>
      <c r="K14" s="151">
        <f t="shared" si="5"/>
        <v>111</v>
      </c>
      <c r="L14" s="151">
        <f t="shared" si="5"/>
        <v>335</v>
      </c>
      <c r="M14" s="151">
        <f t="shared" si="5"/>
        <v>30</v>
      </c>
      <c r="N14" s="152" t="s">
        <v>341</v>
      </c>
      <c r="O14" s="153">
        <f t="shared" si="5"/>
        <v>2325</v>
      </c>
      <c r="P14" s="151">
        <f t="shared" si="5"/>
        <v>2068</v>
      </c>
      <c r="Q14" s="151">
        <f t="shared" si="5"/>
        <v>36</v>
      </c>
      <c r="R14" s="151">
        <f t="shared" si="5"/>
        <v>122</v>
      </c>
      <c r="S14" s="151">
        <f t="shared" si="5"/>
        <v>99</v>
      </c>
      <c r="T14" s="152" t="s">
        <v>341</v>
      </c>
    </row>
    <row r="15" spans="1:20" ht="24.75" customHeight="1">
      <c r="A15" s="136"/>
      <c r="B15" s="118" t="s">
        <v>129</v>
      </c>
      <c r="C15" s="121">
        <f>SUM(I15,O15)</f>
        <v>38</v>
      </c>
      <c r="D15" s="98">
        <f>SUM(J15,P15)</f>
        <v>38</v>
      </c>
      <c r="E15" s="147" t="s">
        <v>6</v>
      </c>
      <c r="F15" s="147" t="s">
        <v>6</v>
      </c>
      <c r="G15" s="147" t="s">
        <v>6</v>
      </c>
      <c r="H15" s="141" t="s">
        <v>6</v>
      </c>
      <c r="I15" s="119">
        <f t="shared" si="2"/>
        <v>30</v>
      </c>
      <c r="J15" s="98">
        <v>30</v>
      </c>
      <c r="K15" s="147" t="s">
        <v>341</v>
      </c>
      <c r="L15" s="147" t="s">
        <v>341</v>
      </c>
      <c r="M15" s="147" t="s">
        <v>341</v>
      </c>
      <c r="N15" s="56" t="s">
        <v>341</v>
      </c>
      <c r="O15" s="45">
        <f t="shared" si="1"/>
        <v>8</v>
      </c>
      <c r="P15" s="5">
        <v>8</v>
      </c>
      <c r="Q15" s="123" t="s">
        <v>341</v>
      </c>
      <c r="R15" s="123" t="s">
        <v>341</v>
      </c>
      <c r="S15" s="123" t="s">
        <v>341</v>
      </c>
      <c r="T15" s="56" t="s">
        <v>341</v>
      </c>
    </row>
    <row r="16" spans="1:20" ht="24.75" customHeight="1">
      <c r="A16" s="136"/>
      <c r="B16" s="117" t="s">
        <v>254</v>
      </c>
      <c r="C16" s="121">
        <f aca="true" t="shared" si="6" ref="C16:C27">SUM(I16,O16)</f>
        <v>120</v>
      </c>
      <c r="D16" s="98">
        <f aca="true" t="shared" si="7" ref="D16:D27">SUM(J16,P16)</f>
        <v>103</v>
      </c>
      <c r="E16" s="98">
        <f aca="true" t="shared" si="8" ref="E16:E27">SUM(K16,Q16)</f>
        <v>6</v>
      </c>
      <c r="F16" s="98">
        <f aca="true" t="shared" si="9" ref="F16:F27">SUM(L16,R16)</f>
        <v>10</v>
      </c>
      <c r="G16" s="98">
        <f aca="true" t="shared" si="10" ref="G16:G27">SUM(M16,S16)</f>
        <v>1</v>
      </c>
      <c r="H16" s="141" t="s">
        <v>6</v>
      </c>
      <c r="I16" s="119">
        <f t="shared" si="2"/>
        <v>80</v>
      </c>
      <c r="J16" s="98">
        <v>67</v>
      </c>
      <c r="K16" s="98">
        <v>5</v>
      </c>
      <c r="L16" s="98">
        <v>8</v>
      </c>
      <c r="M16" s="147" t="s">
        <v>341</v>
      </c>
      <c r="N16" s="56" t="s">
        <v>341</v>
      </c>
      <c r="O16" s="45">
        <f t="shared" si="1"/>
        <v>40</v>
      </c>
      <c r="P16" s="5">
        <v>36</v>
      </c>
      <c r="Q16" s="5">
        <v>1</v>
      </c>
      <c r="R16" s="5">
        <v>2</v>
      </c>
      <c r="S16" s="5">
        <v>1</v>
      </c>
      <c r="T16" s="56" t="s">
        <v>341</v>
      </c>
    </row>
    <row r="17" spans="1:20" ht="24.75" customHeight="1">
      <c r="A17" s="136"/>
      <c r="B17" s="117" t="s">
        <v>255</v>
      </c>
      <c r="C17" s="121">
        <f t="shared" si="6"/>
        <v>263</v>
      </c>
      <c r="D17" s="98">
        <f t="shared" si="7"/>
        <v>221</v>
      </c>
      <c r="E17" s="98">
        <f t="shared" si="8"/>
        <v>6</v>
      </c>
      <c r="F17" s="98">
        <f t="shared" si="9"/>
        <v>33</v>
      </c>
      <c r="G17" s="98">
        <f t="shared" si="10"/>
        <v>3</v>
      </c>
      <c r="H17" s="141" t="s">
        <v>6</v>
      </c>
      <c r="I17" s="119">
        <f t="shared" si="2"/>
        <v>225</v>
      </c>
      <c r="J17" s="98">
        <v>186</v>
      </c>
      <c r="K17" s="98">
        <v>6</v>
      </c>
      <c r="L17" s="98">
        <v>32</v>
      </c>
      <c r="M17" s="98">
        <v>1</v>
      </c>
      <c r="N17" s="56" t="s">
        <v>341</v>
      </c>
      <c r="O17" s="45">
        <f t="shared" si="1"/>
        <v>38</v>
      </c>
      <c r="P17" s="5">
        <v>35</v>
      </c>
      <c r="Q17" s="123" t="s">
        <v>341</v>
      </c>
      <c r="R17" s="5">
        <v>1</v>
      </c>
      <c r="S17" s="5">
        <v>2</v>
      </c>
      <c r="T17" s="56" t="s">
        <v>341</v>
      </c>
    </row>
    <row r="18" spans="1:20" ht="24.75" customHeight="1">
      <c r="A18" s="137"/>
      <c r="B18" s="117" t="s">
        <v>256</v>
      </c>
      <c r="C18" s="121">
        <f t="shared" si="6"/>
        <v>961</v>
      </c>
      <c r="D18" s="98">
        <f t="shared" si="7"/>
        <v>724</v>
      </c>
      <c r="E18" s="98">
        <f t="shared" si="8"/>
        <v>45</v>
      </c>
      <c r="F18" s="98">
        <f t="shared" si="9"/>
        <v>140</v>
      </c>
      <c r="G18" s="98">
        <f t="shared" si="10"/>
        <v>52</v>
      </c>
      <c r="H18" s="141" t="s">
        <v>6</v>
      </c>
      <c r="I18" s="119">
        <f t="shared" si="2"/>
        <v>489</v>
      </c>
      <c r="J18" s="98">
        <v>337</v>
      </c>
      <c r="K18" s="98">
        <v>32</v>
      </c>
      <c r="L18" s="98">
        <v>105</v>
      </c>
      <c r="M18" s="98">
        <v>15</v>
      </c>
      <c r="N18" s="145" t="s">
        <v>341</v>
      </c>
      <c r="O18" s="45">
        <f t="shared" si="1"/>
        <v>472</v>
      </c>
      <c r="P18" s="5">
        <v>387</v>
      </c>
      <c r="Q18" s="5">
        <v>13</v>
      </c>
      <c r="R18" s="5">
        <v>35</v>
      </c>
      <c r="S18" s="5">
        <v>37</v>
      </c>
      <c r="T18" s="56" t="s">
        <v>341</v>
      </c>
    </row>
    <row r="19" spans="1:20" ht="24.75" customHeight="1">
      <c r="A19" s="136"/>
      <c r="B19" s="117" t="s">
        <v>130</v>
      </c>
      <c r="C19" s="121">
        <f t="shared" si="6"/>
        <v>117</v>
      </c>
      <c r="D19" s="98">
        <f t="shared" si="7"/>
        <v>103</v>
      </c>
      <c r="E19" s="98">
        <f t="shared" si="8"/>
        <v>3</v>
      </c>
      <c r="F19" s="98">
        <f t="shared" si="9"/>
        <v>10</v>
      </c>
      <c r="G19" s="98">
        <f t="shared" si="10"/>
        <v>1</v>
      </c>
      <c r="H19" s="141" t="s">
        <v>6</v>
      </c>
      <c r="I19" s="119">
        <f t="shared" si="2"/>
        <v>45</v>
      </c>
      <c r="J19" s="98">
        <v>36</v>
      </c>
      <c r="K19" s="98">
        <v>2</v>
      </c>
      <c r="L19" s="98">
        <v>7</v>
      </c>
      <c r="M19" s="123" t="s">
        <v>341</v>
      </c>
      <c r="N19" s="145" t="s">
        <v>341</v>
      </c>
      <c r="O19" s="45">
        <f t="shared" si="1"/>
        <v>72</v>
      </c>
      <c r="P19" s="5">
        <v>67</v>
      </c>
      <c r="Q19" s="5">
        <v>1</v>
      </c>
      <c r="R19" s="5">
        <v>3</v>
      </c>
      <c r="S19" s="5">
        <v>1</v>
      </c>
      <c r="T19" s="56" t="s">
        <v>341</v>
      </c>
    </row>
    <row r="20" spans="1:20" ht="24.75" customHeight="1">
      <c r="A20" s="136"/>
      <c r="B20" s="117" t="s">
        <v>131</v>
      </c>
      <c r="C20" s="121">
        <f t="shared" si="6"/>
        <v>121</v>
      </c>
      <c r="D20" s="98">
        <f t="shared" si="7"/>
        <v>74</v>
      </c>
      <c r="E20" s="98">
        <f t="shared" si="8"/>
        <v>18</v>
      </c>
      <c r="F20" s="98">
        <f t="shared" si="9"/>
        <v>24</v>
      </c>
      <c r="G20" s="98">
        <f t="shared" si="10"/>
        <v>5</v>
      </c>
      <c r="H20" s="141" t="s">
        <v>6</v>
      </c>
      <c r="I20" s="119">
        <f t="shared" si="2"/>
        <v>78</v>
      </c>
      <c r="J20" s="98">
        <v>43</v>
      </c>
      <c r="K20" s="98">
        <v>12</v>
      </c>
      <c r="L20" s="98">
        <v>21</v>
      </c>
      <c r="M20" s="98">
        <v>2</v>
      </c>
      <c r="N20" s="145" t="s">
        <v>341</v>
      </c>
      <c r="O20" s="45">
        <f t="shared" si="1"/>
        <v>43</v>
      </c>
      <c r="P20" s="5">
        <v>31</v>
      </c>
      <c r="Q20" s="5">
        <v>6</v>
      </c>
      <c r="R20" s="5">
        <v>3</v>
      </c>
      <c r="S20" s="5">
        <v>3</v>
      </c>
      <c r="T20" s="56" t="s">
        <v>341</v>
      </c>
    </row>
    <row r="21" spans="1:20" ht="24.75" customHeight="1">
      <c r="A21" s="136"/>
      <c r="B21" s="117" t="s">
        <v>257</v>
      </c>
      <c r="C21" s="121">
        <f t="shared" si="6"/>
        <v>482</v>
      </c>
      <c r="D21" s="98">
        <f t="shared" si="7"/>
        <v>392</v>
      </c>
      <c r="E21" s="98">
        <f t="shared" si="8"/>
        <v>4</v>
      </c>
      <c r="F21" s="98">
        <f t="shared" si="9"/>
        <v>62</v>
      </c>
      <c r="G21" s="98">
        <f t="shared" si="10"/>
        <v>24</v>
      </c>
      <c r="H21" s="141" t="s">
        <v>6</v>
      </c>
      <c r="I21" s="119">
        <f t="shared" si="2"/>
        <v>185</v>
      </c>
      <c r="J21" s="98">
        <v>144</v>
      </c>
      <c r="K21" s="98">
        <v>2</v>
      </c>
      <c r="L21" s="98">
        <v>37</v>
      </c>
      <c r="M21" s="98">
        <v>2</v>
      </c>
      <c r="N21" s="145" t="s">
        <v>341</v>
      </c>
      <c r="O21" s="45">
        <f t="shared" si="1"/>
        <v>297</v>
      </c>
      <c r="P21" s="5">
        <v>248</v>
      </c>
      <c r="Q21" s="5">
        <v>2</v>
      </c>
      <c r="R21" s="5">
        <v>25</v>
      </c>
      <c r="S21" s="5">
        <v>22</v>
      </c>
      <c r="T21" s="56" t="s">
        <v>341</v>
      </c>
    </row>
    <row r="22" spans="1:20" ht="24.75" customHeight="1">
      <c r="A22" s="136"/>
      <c r="B22" s="117" t="s">
        <v>258</v>
      </c>
      <c r="C22" s="121">
        <f t="shared" si="6"/>
        <v>798</v>
      </c>
      <c r="D22" s="98">
        <f t="shared" si="7"/>
        <v>756</v>
      </c>
      <c r="E22" s="98">
        <f t="shared" si="8"/>
        <v>16</v>
      </c>
      <c r="F22" s="98">
        <f t="shared" si="9"/>
        <v>16</v>
      </c>
      <c r="G22" s="98">
        <f t="shared" si="10"/>
        <v>10</v>
      </c>
      <c r="H22" s="141" t="s">
        <v>6</v>
      </c>
      <c r="I22" s="119">
        <f t="shared" si="2"/>
        <v>239</v>
      </c>
      <c r="J22" s="98">
        <v>215</v>
      </c>
      <c r="K22" s="98">
        <v>9</v>
      </c>
      <c r="L22" s="119">
        <v>14</v>
      </c>
      <c r="M22" s="98">
        <v>1</v>
      </c>
      <c r="N22" s="145" t="s">
        <v>341</v>
      </c>
      <c r="O22" s="45">
        <f t="shared" si="1"/>
        <v>559</v>
      </c>
      <c r="P22" s="5">
        <v>541</v>
      </c>
      <c r="Q22" s="5">
        <v>7</v>
      </c>
      <c r="R22" s="5">
        <v>2</v>
      </c>
      <c r="S22" s="5">
        <v>9</v>
      </c>
      <c r="T22" s="56" t="s">
        <v>341</v>
      </c>
    </row>
    <row r="23" spans="1:20" ht="24.75" customHeight="1">
      <c r="A23" s="136"/>
      <c r="B23" s="117" t="s">
        <v>259</v>
      </c>
      <c r="C23" s="121">
        <f t="shared" si="6"/>
        <v>350</v>
      </c>
      <c r="D23" s="98">
        <f t="shared" si="7"/>
        <v>313</v>
      </c>
      <c r="E23" s="98">
        <f t="shared" si="8"/>
        <v>4</v>
      </c>
      <c r="F23" s="98">
        <f t="shared" si="9"/>
        <v>30</v>
      </c>
      <c r="G23" s="98">
        <f t="shared" si="10"/>
        <v>3</v>
      </c>
      <c r="H23" s="141" t="s">
        <v>6</v>
      </c>
      <c r="I23" s="119">
        <f t="shared" si="2"/>
        <v>133</v>
      </c>
      <c r="J23" s="98">
        <v>122</v>
      </c>
      <c r="K23" s="98">
        <v>3</v>
      </c>
      <c r="L23" s="119">
        <v>7</v>
      </c>
      <c r="M23" s="119">
        <v>1</v>
      </c>
      <c r="N23" s="145" t="s">
        <v>341</v>
      </c>
      <c r="O23" s="45">
        <f t="shared" si="1"/>
        <v>217</v>
      </c>
      <c r="P23" s="5">
        <v>191</v>
      </c>
      <c r="Q23" s="5">
        <v>1</v>
      </c>
      <c r="R23" s="5">
        <v>23</v>
      </c>
      <c r="S23" s="5">
        <v>2</v>
      </c>
      <c r="T23" s="145" t="s">
        <v>341</v>
      </c>
    </row>
    <row r="24" spans="1:20" ht="24.75" customHeight="1">
      <c r="A24" s="136"/>
      <c r="B24" s="117" t="s">
        <v>260</v>
      </c>
      <c r="C24" s="121">
        <f t="shared" si="6"/>
        <v>60</v>
      </c>
      <c r="D24" s="98">
        <f t="shared" si="7"/>
        <v>59</v>
      </c>
      <c r="E24" s="98">
        <f t="shared" si="8"/>
        <v>0</v>
      </c>
      <c r="F24" s="98">
        <f t="shared" si="9"/>
        <v>1</v>
      </c>
      <c r="G24" s="147" t="s">
        <v>6</v>
      </c>
      <c r="H24" s="141" t="s">
        <v>6</v>
      </c>
      <c r="I24" s="119">
        <f t="shared" si="2"/>
        <v>36</v>
      </c>
      <c r="J24" s="98">
        <v>36</v>
      </c>
      <c r="K24" s="123" t="s">
        <v>341</v>
      </c>
      <c r="L24" s="55" t="s">
        <v>341</v>
      </c>
      <c r="M24" s="55" t="s">
        <v>341</v>
      </c>
      <c r="N24" s="145" t="s">
        <v>341</v>
      </c>
      <c r="O24" s="45">
        <f t="shared" si="1"/>
        <v>24</v>
      </c>
      <c r="P24" s="5">
        <v>23</v>
      </c>
      <c r="Q24" s="123" t="s">
        <v>341</v>
      </c>
      <c r="R24" s="5">
        <v>1</v>
      </c>
      <c r="S24" s="123" t="s">
        <v>341</v>
      </c>
      <c r="T24" s="145" t="s">
        <v>341</v>
      </c>
    </row>
    <row r="25" spans="1:20" ht="24.75" customHeight="1">
      <c r="A25" s="136"/>
      <c r="B25" s="117" t="s">
        <v>132</v>
      </c>
      <c r="C25" s="121">
        <f t="shared" si="6"/>
        <v>1119</v>
      </c>
      <c r="D25" s="98">
        <f t="shared" si="7"/>
        <v>913</v>
      </c>
      <c r="E25" s="98">
        <f t="shared" si="8"/>
        <v>45</v>
      </c>
      <c r="F25" s="98">
        <f t="shared" si="9"/>
        <v>131</v>
      </c>
      <c r="G25" s="98">
        <f t="shared" si="10"/>
        <v>30</v>
      </c>
      <c r="H25" s="141" t="s">
        <v>6</v>
      </c>
      <c r="I25" s="119">
        <f t="shared" si="2"/>
        <v>674</v>
      </c>
      <c r="J25" s="98">
        <v>522</v>
      </c>
      <c r="K25" s="98">
        <v>40</v>
      </c>
      <c r="L25" s="119">
        <v>104</v>
      </c>
      <c r="M25" s="119">
        <v>8</v>
      </c>
      <c r="N25" s="145" t="s">
        <v>341</v>
      </c>
      <c r="O25" s="45">
        <f t="shared" si="1"/>
        <v>445</v>
      </c>
      <c r="P25" s="5">
        <v>391</v>
      </c>
      <c r="Q25" s="5">
        <v>5</v>
      </c>
      <c r="R25" s="5">
        <v>27</v>
      </c>
      <c r="S25" s="5">
        <v>22</v>
      </c>
      <c r="T25" s="145" t="s">
        <v>341</v>
      </c>
    </row>
    <row r="26" spans="1:20" ht="24.75" customHeight="1">
      <c r="A26" s="135"/>
      <c r="B26" s="117" t="s">
        <v>133</v>
      </c>
      <c r="C26" s="121">
        <f t="shared" si="6"/>
        <v>277</v>
      </c>
      <c r="D26" s="98">
        <f t="shared" si="7"/>
        <v>277</v>
      </c>
      <c r="E26" s="147" t="s">
        <v>6</v>
      </c>
      <c r="F26" s="147" t="s">
        <v>6</v>
      </c>
      <c r="G26" s="147" t="s">
        <v>6</v>
      </c>
      <c r="H26" s="141" t="s">
        <v>6</v>
      </c>
      <c r="I26" s="119">
        <f t="shared" si="2"/>
        <v>167</v>
      </c>
      <c r="J26" s="98">
        <v>167</v>
      </c>
      <c r="K26" s="123" t="s">
        <v>341</v>
      </c>
      <c r="L26" s="55" t="s">
        <v>341</v>
      </c>
      <c r="M26" s="55" t="s">
        <v>341</v>
      </c>
      <c r="N26" s="145" t="s">
        <v>341</v>
      </c>
      <c r="O26" s="45">
        <f t="shared" si="1"/>
        <v>110</v>
      </c>
      <c r="P26" s="5">
        <v>110</v>
      </c>
      <c r="Q26" s="146" t="s">
        <v>341</v>
      </c>
      <c r="R26" s="123" t="s">
        <v>341</v>
      </c>
      <c r="S26" s="123" t="s">
        <v>341</v>
      </c>
      <c r="T26" s="145" t="s">
        <v>341</v>
      </c>
    </row>
    <row r="27" spans="1:20" ht="24.75" customHeight="1" thickBot="1">
      <c r="A27" s="243" t="s">
        <v>243</v>
      </c>
      <c r="B27" s="244"/>
      <c r="C27" s="121">
        <f t="shared" si="6"/>
        <v>436</v>
      </c>
      <c r="D27" s="99">
        <f t="shared" si="7"/>
        <v>163</v>
      </c>
      <c r="E27" s="99">
        <f t="shared" si="8"/>
        <v>8</v>
      </c>
      <c r="F27" s="99">
        <f t="shared" si="9"/>
        <v>19</v>
      </c>
      <c r="G27" s="99">
        <f t="shared" si="10"/>
        <v>2</v>
      </c>
      <c r="H27" s="142" t="s">
        <v>6</v>
      </c>
      <c r="I27" s="120">
        <v>273</v>
      </c>
      <c r="J27" s="99">
        <v>102</v>
      </c>
      <c r="K27" s="99">
        <v>6</v>
      </c>
      <c r="L27" s="99">
        <v>15</v>
      </c>
      <c r="M27" s="146" t="s">
        <v>341</v>
      </c>
      <c r="N27" s="144" t="s">
        <v>341</v>
      </c>
      <c r="O27" s="129">
        <v>163</v>
      </c>
      <c r="P27" s="82">
        <v>61</v>
      </c>
      <c r="Q27" s="82">
        <v>2</v>
      </c>
      <c r="R27" s="82">
        <v>4</v>
      </c>
      <c r="S27" s="82">
        <v>2</v>
      </c>
      <c r="T27" s="144" t="s">
        <v>341</v>
      </c>
    </row>
    <row r="28" spans="1:21" ht="24.75" customHeight="1" thickBot="1" thickTop="1">
      <c r="A28" s="245" t="s">
        <v>77</v>
      </c>
      <c r="B28" s="246"/>
      <c r="C28" s="131">
        <f>SUM(C6,C10,C14,C27)</f>
        <v>6244</v>
      </c>
      <c r="D28" s="131">
        <f>SUM(D6,D10,D14,D27)</f>
        <v>4921</v>
      </c>
      <c r="E28" s="131">
        <f>SUM(E6,E10,E14,E27)</f>
        <v>207</v>
      </c>
      <c r="F28" s="131">
        <f>SUM(F6,F10,F14,F27)</f>
        <v>680</v>
      </c>
      <c r="G28" s="131">
        <f>SUM(G6,G10,G14,G27)</f>
        <v>192</v>
      </c>
      <c r="H28" s="143" t="s">
        <v>6</v>
      </c>
      <c r="I28" s="130">
        <f>SUM(I6,I10,I14,I27)</f>
        <v>3575</v>
      </c>
      <c r="J28" s="131">
        <f>SUM(J6,J10,J14,J27)</f>
        <v>2668</v>
      </c>
      <c r="K28" s="131">
        <f>SUM(K6,K10,K14,K27)</f>
        <v>164</v>
      </c>
      <c r="L28" s="131">
        <f>SUM(L6,L10,L14,L27)</f>
        <v>542</v>
      </c>
      <c r="M28" s="131">
        <f>SUM(M6,M10,M14,M27)</f>
        <v>51</v>
      </c>
      <c r="N28" s="143" t="s">
        <v>6</v>
      </c>
      <c r="O28" s="130">
        <f>SUM(O6,O10,O14,O27)</f>
        <v>2669</v>
      </c>
      <c r="P28" s="131">
        <f>SUM(P6,P10,P14,P27)</f>
        <v>2253</v>
      </c>
      <c r="Q28" s="131">
        <f>SUM(Q6,Q10,Q14,Q27)</f>
        <v>43</v>
      </c>
      <c r="R28" s="131">
        <f>SUM(R6,R10,R14,R27)</f>
        <v>138</v>
      </c>
      <c r="S28" s="131">
        <f>SUM(S6,S10,S14,S27)</f>
        <v>141</v>
      </c>
      <c r="T28" s="143" t="s">
        <v>6</v>
      </c>
      <c r="U28" s="140"/>
    </row>
    <row r="29" spans="1:20" ht="13.5">
      <c r="A29" s="96"/>
      <c r="B29" s="93" t="s">
        <v>353</v>
      </c>
      <c r="C29" s="93"/>
      <c r="D29" s="17"/>
      <c r="E29" s="17"/>
      <c r="F29" s="17"/>
      <c r="G29" s="17"/>
      <c r="H29" s="138"/>
      <c r="I29" s="17"/>
      <c r="J29" s="17"/>
      <c r="K29" s="17"/>
      <c r="L29" s="17"/>
      <c r="M29" s="17"/>
      <c r="N29" s="139"/>
      <c r="T29" s="105" t="s">
        <v>11</v>
      </c>
    </row>
    <row r="30" spans="1:13" ht="13.5">
      <c r="A30" s="96"/>
      <c r="B30" s="93"/>
      <c r="C30" s="93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3.5">
      <c r="A31" s="96"/>
      <c r="B31" s="93"/>
      <c r="C31" s="93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3.5">
      <c r="A32" s="96"/>
      <c r="B32" s="93"/>
      <c r="C32" s="93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3.5">
      <c r="A33" s="96"/>
      <c r="B33" s="93"/>
      <c r="C33" s="93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3.5">
      <c r="A34" s="96"/>
      <c r="B34" s="93"/>
      <c r="C34" s="93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3.5">
      <c r="A35" s="96"/>
      <c r="B35" s="93"/>
      <c r="C35" s="93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3.5">
      <c r="A36" s="96"/>
      <c r="B36" s="93"/>
      <c r="C36" s="93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3.5">
      <c r="A37" s="96"/>
      <c r="B37" s="93"/>
      <c r="C37" s="93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3.5">
      <c r="A38" s="95"/>
      <c r="B38" s="93"/>
      <c r="C38" s="9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3.5" customHeight="1">
      <c r="A39" s="96"/>
      <c r="B39" s="93"/>
      <c r="C39" s="93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3.5">
      <c r="A40" s="96"/>
      <c r="B40" s="93"/>
      <c r="C40" s="93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3.5">
      <c r="A41" s="96"/>
      <c r="B41" s="93"/>
      <c r="C41" s="93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3.5">
      <c r="A42" s="96"/>
      <c r="B42" s="93"/>
      <c r="C42" s="93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3.5">
      <c r="A43" s="96"/>
      <c r="B43" s="93"/>
      <c r="C43" s="93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3.5">
      <c r="A44" s="96"/>
      <c r="B44" s="93"/>
      <c r="C44" s="93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3.5">
      <c r="A45" s="96"/>
      <c r="B45" s="93"/>
      <c r="C45" s="93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3.5">
      <c r="A46" s="96"/>
      <c r="B46" s="93"/>
      <c r="C46" s="93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3.5">
      <c r="A47" s="96"/>
      <c r="B47" s="93"/>
      <c r="C47" s="93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3.5">
      <c r="A48" s="96"/>
      <c r="B48" s="93"/>
      <c r="C48" s="93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3.5">
      <c r="A49" s="96"/>
      <c r="B49" s="93"/>
      <c r="C49" s="93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3.5">
      <c r="A50" s="96"/>
      <c r="B50" s="93"/>
      <c r="C50" s="93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3.5">
      <c r="A51" s="96"/>
      <c r="B51" s="93"/>
      <c r="C51" s="93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3.5">
      <c r="A52" s="96"/>
      <c r="B52" s="93"/>
      <c r="C52" s="93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3.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</row>
  </sheetData>
  <sheetProtection/>
  <mergeCells count="28">
    <mergeCell ref="A14:B14"/>
    <mergeCell ref="A27:B27"/>
    <mergeCell ref="A28:B28"/>
    <mergeCell ref="A3:B5"/>
    <mergeCell ref="A10:B10"/>
    <mergeCell ref="D4:D5"/>
    <mergeCell ref="C4:C5"/>
    <mergeCell ref="A6:B6"/>
    <mergeCell ref="C3:H3"/>
    <mergeCell ref="H4:H5"/>
    <mergeCell ref="I3:N3"/>
    <mergeCell ref="O3:T3"/>
    <mergeCell ref="R4:R5"/>
    <mergeCell ref="S4:S5"/>
    <mergeCell ref="J4:J5"/>
    <mergeCell ref="K4:K5"/>
    <mergeCell ref="N4:N5"/>
    <mergeCell ref="I4:I5"/>
    <mergeCell ref="E4:E5"/>
    <mergeCell ref="F4:F5"/>
    <mergeCell ref="G4:G5"/>
    <mergeCell ref="A1:T1"/>
    <mergeCell ref="L4:L5"/>
    <mergeCell ref="M4:M5"/>
    <mergeCell ref="P4:P5"/>
    <mergeCell ref="Q4:Q5"/>
    <mergeCell ref="O4:O5"/>
    <mergeCell ref="T4:T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Normal="75" zoomScaleSheetLayoutView="100" zoomScalePageLayoutView="0" workbookViewId="0" topLeftCell="A1">
      <selection activeCell="G12" sqref="G12"/>
    </sheetView>
  </sheetViews>
  <sheetFormatPr defaultColWidth="9.00390625" defaultRowHeight="13.5"/>
  <cols>
    <col min="1" max="1" width="0.6171875" style="0" customWidth="1"/>
    <col min="2" max="2" width="36.625" style="0" customWidth="1"/>
    <col min="3" max="3" width="0.6171875" style="0" customWidth="1"/>
    <col min="4" max="6" width="11.125" style="0" customWidth="1"/>
  </cols>
  <sheetData>
    <row r="1" spans="1:6" ht="17.25">
      <c r="A1" s="261" t="s">
        <v>285</v>
      </c>
      <c r="B1" s="261"/>
      <c r="C1" s="261"/>
      <c r="D1" s="261"/>
      <c r="E1" s="261"/>
      <c r="F1" s="261"/>
    </row>
    <row r="2" spans="1:6" ht="13.5">
      <c r="A2" s="1"/>
      <c r="B2" s="1"/>
      <c r="C2" s="1"/>
      <c r="D2" s="1"/>
      <c r="E2" s="1"/>
      <c r="F2" s="105" t="s">
        <v>261</v>
      </c>
    </row>
    <row r="3" spans="1:6" ht="13.5">
      <c r="A3" s="57"/>
      <c r="B3" s="94" t="s">
        <v>235</v>
      </c>
      <c r="C3" s="58"/>
      <c r="D3" s="2" t="s">
        <v>142</v>
      </c>
      <c r="E3" s="2" t="s">
        <v>0</v>
      </c>
      <c r="F3" s="2" t="s">
        <v>1</v>
      </c>
    </row>
    <row r="4" spans="1:6" ht="24.75" customHeight="1">
      <c r="A4" s="57"/>
      <c r="B4" s="52" t="s">
        <v>184</v>
      </c>
      <c r="C4" s="58"/>
      <c r="D4" s="5">
        <f aca="true" t="shared" si="0" ref="D4:D13">SUM(E4:F4)</f>
        <v>997</v>
      </c>
      <c r="E4" s="5">
        <v>439</v>
      </c>
      <c r="F4" s="5">
        <v>558</v>
      </c>
    </row>
    <row r="5" spans="1:6" ht="24.75" customHeight="1">
      <c r="A5" s="57"/>
      <c r="B5" s="52" t="s">
        <v>185</v>
      </c>
      <c r="C5" s="58"/>
      <c r="D5" s="5">
        <f t="shared" si="0"/>
        <v>134</v>
      </c>
      <c r="E5" s="5">
        <v>121</v>
      </c>
      <c r="F5" s="5">
        <v>13</v>
      </c>
    </row>
    <row r="6" spans="1:6" ht="24.75" customHeight="1">
      <c r="A6" s="57"/>
      <c r="B6" s="52" t="s">
        <v>136</v>
      </c>
      <c r="C6" s="58"/>
      <c r="D6" s="5">
        <f t="shared" si="0"/>
        <v>1161</v>
      </c>
      <c r="E6" s="5">
        <v>389</v>
      </c>
      <c r="F6" s="5">
        <v>772</v>
      </c>
    </row>
    <row r="7" spans="1:6" ht="24.75" customHeight="1">
      <c r="A7" s="57"/>
      <c r="B7" s="52" t="s">
        <v>137</v>
      </c>
      <c r="C7" s="58"/>
      <c r="D7" s="5">
        <f t="shared" si="0"/>
        <v>917</v>
      </c>
      <c r="E7" s="5">
        <v>544</v>
      </c>
      <c r="F7" s="5">
        <v>373</v>
      </c>
    </row>
    <row r="8" spans="1:6" ht="24.75" customHeight="1">
      <c r="A8" s="57"/>
      <c r="B8" s="52" t="s">
        <v>186</v>
      </c>
      <c r="C8" s="58"/>
      <c r="D8" s="5">
        <f t="shared" si="0"/>
        <v>762</v>
      </c>
      <c r="E8" s="5">
        <v>266</v>
      </c>
      <c r="F8" s="5">
        <v>496</v>
      </c>
    </row>
    <row r="9" spans="1:6" ht="24.75" customHeight="1">
      <c r="A9" s="57"/>
      <c r="B9" s="52" t="s">
        <v>138</v>
      </c>
      <c r="C9" s="58"/>
      <c r="D9" s="5">
        <f t="shared" si="0"/>
        <v>100</v>
      </c>
      <c r="E9" s="5">
        <v>100</v>
      </c>
      <c r="F9" s="123" t="s">
        <v>341</v>
      </c>
    </row>
    <row r="10" spans="1:6" ht="24.75" customHeight="1">
      <c r="A10" s="57"/>
      <c r="B10" s="52" t="s">
        <v>139</v>
      </c>
      <c r="C10" s="58"/>
      <c r="D10" s="5">
        <f t="shared" si="0"/>
        <v>167</v>
      </c>
      <c r="E10" s="5">
        <v>129</v>
      </c>
      <c r="F10" s="5">
        <v>38</v>
      </c>
    </row>
    <row r="11" spans="1:6" ht="24.75" customHeight="1">
      <c r="A11" s="57"/>
      <c r="B11" s="52" t="s">
        <v>140</v>
      </c>
      <c r="C11" s="58"/>
      <c r="D11" s="5">
        <f t="shared" si="0"/>
        <v>257</v>
      </c>
      <c r="E11" s="5">
        <v>239</v>
      </c>
      <c r="F11" s="5">
        <v>18</v>
      </c>
    </row>
    <row r="12" spans="1:6" ht="24.75" customHeight="1">
      <c r="A12" s="57"/>
      <c r="B12" s="52" t="s">
        <v>187</v>
      </c>
      <c r="C12" s="58"/>
      <c r="D12" s="5">
        <f t="shared" si="0"/>
        <v>1680</v>
      </c>
      <c r="E12" s="5">
        <v>1326</v>
      </c>
      <c r="F12" s="5">
        <v>354</v>
      </c>
    </row>
    <row r="13" spans="1:6" ht="24.75" customHeight="1" thickBot="1">
      <c r="A13" s="59"/>
      <c r="B13" s="60" t="s">
        <v>188</v>
      </c>
      <c r="C13" s="61"/>
      <c r="D13" s="5">
        <f t="shared" si="0"/>
        <v>48</v>
      </c>
      <c r="E13" s="82">
        <v>29</v>
      </c>
      <c r="F13" s="82">
        <v>19</v>
      </c>
    </row>
    <row r="14" spans="1:6" ht="24.75" customHeight="1" thickTop="1">
      <c r="A14" s="258" t="s">
        <v>141</v>
      </c>
      <c r="B14" s="259"/>
      <c r="C14" s="260"/>
      <c r="D14" s="39">
        <f>E14+F14</f>
        <v>6223</v>
      </c>
      <c r="E14" s="39">
        <f>SUM(E4:E13)</f>
        <v>3582</v>
      </c>
      <c r="F14" s="39">
        <f>SUM(F4:F13)</f>
        <v>2641</v>
      </c>
    </row>
    <row r="15" spans="1:6" ht="13.5">
      <c r="A15" s="1"/>
      <c r="B15" s="1"/>
      <c r="C15" s="1"/>
      <c r="D15" s="1"/>
      <c r="E15" s="1"/>
      <c r="F15" s="105" t="s">
        <v>11</v>
      </c>
    </row>
  </sheetData>
  <sheetProtection/>
  <mergeCells count="2">
    <mergeCell ref="A14:C14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="115" zoomScaleNormal="75" zoomScaleSheetLayoutView="115" zoomScalePageLayoutView="0" workbookViewId="0" topLeftCell="A1">
      <selection activeCell="Q29" sqref="Q29"/>
    </sheetView>
  </sheetViews>
  <sheetFormatPr defaultColWidth="9.00390625" defaultRowHeight="13.5"/>
  <cols>
    <col min="1" max="1" width="5.00390625" style="0" customWidth="1"/>
    <col min="2" max="2" width="7.50390625" style="0" customWidth="1"/>
    <col min="3" max="3" width="9.125" style="0" bestFit="1" customWidth="1"/>
    <col min="4" max="4" width="7.50390625" style="0" customWidth="1"/>
    <col min="5" max="11" width="5.625" style="0" customWidth="1"/>
    <col min="12" max="12" width="8.75390625" style="0" customWidth="1"/>
    <col min="13" max="13" width="5.625" style="0" customWidth="1"/>
  </cols>
  <sheetData>
    <row r="1" spans="1:13" ht="18.75">
      <c r="A1" s="158" t="s">
        <v>248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05" t="s">
        <v>10</v>
      </c>
    </row>
    <row r="3" spans="1:13" ht="13.5">
      <c r="A3" s="166" t="s">
        <v>90</v>
      </c>
      <c r="B3" s="166" t="s">
        <v>87</v>
      </c>
      <c r="C3" s="166"/>
      <c r="D3" s="166" t="s">
        <v>89</v>
      </c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3.5">
      <c r="A4" s="166"/>
      <c r="B4" s="166" t="s">
        <v>78</v>
      </c>
      <c r="C4" s="166" t="s">
        <v>79</v>
      </c>
      <c r="D4" s="166" t="s">
        <v>88</v>
      </c>
      <c r="E4" s="166"/>
      <c r="F4" s="166"/>
      <c r="G4" s="166"/>
      <c r="H4" s="166"/>
      <c r="I4" s="166"/>
      <c r="J4" s="166"/>
      <c r="K4" s="166"/>
      <c r="L4" s="166" t="s">
        <v>79</v>
      </c>
      <c r="M4" s="175" t="s">
        <v>295</v>
      </c>
    </row>
    <row r="5" spans="1:13" ht="13.5">
      <c r="A5" s="166"/>
      <c r="B5" s="166"/>
      <c r="C5" s="166"/>
      <c r="D5" s="15" t="s">
        <v>77</v>
      </c>
      <c r="E5" s="15" t="s">
        <v>80</v>
      </c>
      <c r="F5" s="15" t="s">
        <v>81</v>
      </c>
      <c r="G5" s="15" t="s">
        <v>82</v>
      </c>
      <c r="H5" s="15" t="s">
        <v>83</v>
      </c>
      <c r="I5" s="15" t="s">
        <v>84</v>
      </c>
      <c r="J5" s="15" t="s">
        <v>85</v>
      </c>
      <c r="K5" s="15" t="s">
        <v>86</v>
      </c>
      <c r="L5" s="166"/>
      <c r="M5" s="165"/>
    </row>
    <row r="6" spans="1:13" ht="24.75" customHeight="1">
      <c r="A6" s="116" t="s">
        <v>287</v>
      </c>
      <c r="B6" s="108">
        <v>2089</v>
      </c>
      <c r="C6" s="108">
        <v>9432</v>
      </c>
      <c r="D6" s="108">
        <f aca="true" t="shared" si="0" ref="D6:D13">SUM(E6:K6)</f>
        <v>2059</v>
      </c>
      <c r="E6" s="108">
        <v>262</v>
      </c>
      <c r="F6" s="108">
        <v>273</v>
      </c>
      <c r="G6" s="108">
        <v>262</v>
      </c>
      <c r="H6" s="108">
        <v>265</v>
      </c>
      <c r="I6" s="108">
        <v>287</v>
      </c>
      <c r="J6" s="108">
        <v>254</v>
      </c>
      <c r="K6" s="108">
        <f>164+139+80+73</f>
        <v>456</v>
      </c>
      <c r="L6" s="108">
        <v>9392</v>
      </c>
      <c r="M6" s="114">
        <v>4.56</v>
      </c>
    </row>
    <row r="7" spans="1:13" ht="24.75" customHeight="1">
      <c r="A7" s="116" t="s">
        <v>288</v>
      </c>
      <c r="B7" s="108">
        <v>2585</v>
      </c>
      <c r="C7" s="108">
        <v>10944</v>
      </c>
      <c r="D7" s="108">
        <f t="shared" si="0"/>
        <v>2559</v>
      </c>
      <c r="E7" s="108">
        <v>298</v>
      </c>
      <c r="F7" s="108">
        <v>343</v>
      </c>
      <c r="G7" s="108">
        <v>373</v>
      </c>
      <c r="H7" s="108">
        <v>426</v>
      </c>
      <c r="I7" s="108">
        <v>414</v>
      </c>
      <c r="J7" s="108">
        <v>307</v>
      </c>
      <c r="K7" s="108">
        <f>187+121+49+41</f>
        <v>398</v>
      </c>
      <c r="L7" s="108">
        <v>10855</v>
      </c>
      <c r="M7" s="114">
        <v>4.25</v>
      </c>
    </row>
    <row r="8" spans="1:13" ht="24.75" customHeight="1">
      <c r="A8" s="116" t="s">
        <v>289</v>
      </c>
      <c r="B8" s="108">
        <v>3088</v>
      </c>
      <c r="C8" s="108">
        <v>12202</v>
      </c>
      <c r="D8" s="108">
        <f t="shared" si="0"/>
        <v>3055</v>
      </c>
      <c r="E8" s="108">
        <v>406</v>
      </c>
      <c r="F8" s="108">
        <v>461</v>
      </c>
      <c r="G8" s="108">
        <v>450</v>
      </c>
      <c r="H8" s="108">
        <v>568</v>
      </c>
      <c r="I8" s="108">
        <v>498</v>
      </c>
      <c r="J8" s="108">
        <v>339</v>
      </c>
      <c r="K8" s="108">
        <f>190+87+32+24</f>
        <v>333</v>
      </c>
      <c r="L8" s="108">
        <v>12040</v>
      </c>
      <c r="M8" s="114">
        <v>3.94</v>
      </c>
    </row>
    <row r="9" spans="1:13" ht="24.75" customHeight="1">
      <c r="A9" s="116" t="s">
        <v>290</v>
      </c>
      <c r="B9" s="108">
        <v>3465</v>
      </c>
      <c r="C9" s="108">
        <v>12778</v>
      </c>
      <c r="D9" s="108">
        <f t="shared" si="0"/>
        <v>3376</v>
      </c>
      <c r="E9" s="108">
        <v>454</v>
      </c>
      <c r="F9" s="108">
        <v>561</v>
      </c>
      <c r="G9" s="108">
        <v>525</v>
      </c>
      <c r="H9" s="108">
        <v>646</v>
      </c>
      <c r="I9" s="108">
        <v>621</v>
      </c>
      <c r="J9" s="108">
        <v>296</v>
      </c>
      <c r="K9" s="108">
        <f>165+72+24+12</f>
        <v>273</v>
      </c>
      <c r="L9" s="108">
        <v>12689</v>
      </c>
      <c r="M9" s="114">
        <v>3.76</v>
      </c>
    </row>
    <row r="10" spans="1:13" ht="24.75" customHeight="1">
      <c r="A10" s="116" t="s">
        <v>291</v>
      </c>
      <c r="B10" s="108">
        <v>3777</v>
      </c>
      <c r="C10" s="108">
        <v>13707</v>
      </c>
      <c r="D10" s="108">
        <f t="shared" si="0"/>
        <v>3767</v>
      </c>
      <c r="E10" s="108">
        <v>563</v>
      </c>
      <c r="F10" s="108">
        <v>696</v>
      </c>
      <c r="G10" s="108">
        <v>651</v>
      </c>
      <c r="H10" s="108">
        <v>752</v>
      </c>
      <c r="I10" s="108">
        <v>627</v>
      </c>
      <c r="J10" s="108">
        <v>270</v>
      </c>
      <c r="K10" s="108">
        <v>208</v>
      </c>
      <c r="L10" s="108">
        <v>13248</v>
      </c>
      <c r="M10" s="114">
        <v>3.52</v>
      </c>
    </row>
    <row r="11" spans="1:13" ht="24.75" customHeight="1">
      <c r="A11" s="116" t="s">
        <v>292</v>
      </c>
      <c r="B11" s="108">
        <v>4374</v>
      </c>
      <c r="C11" s="108">
        <v>15023</v>
      </c>
      <c r="D11" s="108">
        <f t="shared" si="0"/>
        <v>4368</v>
      </c>
      <c r="E11" s="108">
        <v>688</v>
      </c>
      <c r="F11" s="108">
        <v>900</v>
      </c>
      <c r="G11" s="108">
        <v>828</v>
      </c>
      <c r="H11" s="108">
        <v>912</v>
      </c>
      <c r="I11" s="108">
        <v>598</v>
      </c>
      <c r="J11" s="108">
        <v>257</v>
      </c>
      <c r="K11" s="108">
        <v>185</v>
      </c>
      <c r="L11" s="108">
        <v>14557</v>
      </c>
      <c r="M11" s="114">
        <v>3.33</v>
      </c>
    </row>
    <row r="12" spans="1:13" ht="24.75" customHeight="1">
      <c r="A12" s="116" t="s">
        <v>293</v>
      </c>
      <c r="B12" s="108">
        <v>4850</v>
      </c>
      <c r="C12" s="108">
        <v>15745</v>
      </c>
      <c r="D12" s="108">
        <f t="shared" si="0"/>
        <v>4779</v>
      </c>
      <c r="E12" s="108">
        <v>883</v>
      </c>
      <c r="F12" s="115">
        <v>1064</v>
      </c>
      <c r="G12" s="108">
        <v>916</v>
      </c>
      <c r="H12" s="108">
        <v>952</v>
      </c>
      <c r="I12" s="108">
        <v>612</v>
      </c>
      <c r="J12" s="108">
        <v>218</v>
      </c>
      <c r="K12" s="108">
        <v>134</v>
      </c>
      <c r="L12" s="108">
        <v>15000</v>
      </c>
      <c r="M12" s="114">
        <v>3.14</v>
      </c>
    </row>
    <row r="13" spans="1:13" ht="24.75" customHeight="1">
      <c r="A13" s="116" t="s">
        <v>294</v>
      </c>
      <c r="B13" s="108">
        <v>5096</v>
      </c>
      <c r="C13" s="108">
        <v>15790</v>
      </c>
      <c r="D13" s="108">
        <f t="shared" si="0"/>
        <v>5089</v>
      </c>
      <c r="E13" s="115">
        <v>1005</v>
      </c>
      <c r="F13" s="115">
        <v>1208</v>
      </c>
      <c r="G13" s="115">
        <v>1069</v>
      </c>
      <c r="H13" s="108">
        <v>948</v>
      </c>
      <c r="I13" s="108">
        <v>558</v>
      </c>
      <c r="J13" s="108">
        <v>195</v>
      </c>
      <c r="K13" s="108">
        <f>69+24+8+5</f>
        <v>106</v>
      </c>
      <c r="L13" s="108">
        <v>15180</v>
      </c>
      <c r="M13" s="114">
        <v>2.98</v>
      </c>
    </row>
    <row r="14" spans="1:13" ht="24.75" customHeight="1">
      <c r="A14" s="116" t="s">
        <v>354</v>
      </c>
      <c r="B14" s="108">
        <v>5220</v>
      </c>
      <c r="C14" s="108">
        <v>15951</v>
      </c>
      <c r="D14" s="108">
        <f>SUM(E14:K14)</f>
        <v>5214</v>
      </c>
      <c r="E14" s="115">
        <v>1032</v>
      </c>
      <c r="F14" s="115">
        <v>1331</v>
      </c>
      <c r="G14" s="115">
        <v>1075</v>
      </c>
      <c r="H14" s="108">
        <v>970</v>
      </c>
      <c r="I14" s="108">
        <v>504</v>
      </c>
      <c r="J14" s="108">
        <v>193</v>
      </c>
      <c r="K14" s="108">
        <v>109</v>
      </c>
      <c r="L14" s="108">
        <v>15298</v>
      </c>
      <c r="M14" s="114">
        <v>2.93</v>
      </c>
    </row>
    <row r="15" spans="1:13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05" t="s">
        <v>11</v>
      </c>
    </row>
  </sheetData>
  <sheetProtection/>
  <mergeCells count="9">
    <mergeCell ref="A1:M1"/>
    <mergeCell ref="A3:A5"/>
    <mergeCell ref="B3:C3"/>
    <mergeCell ref="D3:M3"/>
    <mergeCell ref="B4:B5"/>
    <mergeCell ref="C4:C5"/>
    <mergeCell ref="D4:K4"/>
    <mergeCell ref="L4:L5"/>
    <mergeCell ref="M4:M5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="130" zoomScaleNormal="75" zoomScaleSheetLayoutView="130" zoomScalePageLayoutView="0" workbookViewId="0" topLeftCell="A1">
      <selection activeCell="I11" sqref="I11"/>
    </sheetView>
  </sheetViews>
  <sheetFormatPr defaultColWidth="9.00390625" defaultRowHeight="13.5"/>
  <cols>
    <col min="1" max="1" width="10.00390625" style="0" customWidth="1"/>
    <col min="2" max="8" width="9.375" style="0" customWidth="1"/>
  </cols>
  <sheetData>
    <row r="1" spans="1:8" ht="18.75">
      <c r="A1" s="158" t="s">
        <v>249</v>
      </c>
      <c r="B1" s="158"/>
      <c r="C1" s="158"/>
      <c r="D1" s="158"/>
      <c r="E1" s="158"/>
      <c r="F1" s="158"/>
      <c r="G1" s="158"/>
      <c r="H1" s="158"/>
    </row>
    <row r="2" spans="1:8" ht="13.5">
      <c r="A2" s="1"/>
      <c r="B2" s="1"/>
      <c r="C2" s="1"/>
      <c r="D2" s="1"/>
      <c r="E2" s="1"/>
      <c r="F2" s="1"/>
      <c r="G2" s="1"/>
      <c r="H2" s="105" t="s">
        <v>10</v>
      </c>
    </row>
    <row r="3" spans="1:8" ht="13.5">
      <c r="A3" s="159" t="s">
        <v>280</v>
      </c>
      <c r="B3" s="159" t="s">
        <v>16</v>
      </c>
      <c r="C3" s="159" t="s">
        <v>96</v>
      </c>
      <c r="D3" s="159" t="s">
        <v>97</v>
      </c>
      <c r="E3" s="159" t="s">
        <v>91</v>
      </c>
      <c r="F3" s="159" t="s">
        <v>92</v>
      </c>
      <c r="G3" s="42" t="s">
        <v>93</v>
      </c>
      <c r="H3" s="190" t="s">
        <v>95</v>
      </c>
    </row>
    <row r="4" spans="1:8" ht="13.5">
      <c r="A4" s="159"/>
      <c r="B4" s="159"/>
      <c r="C4" s="159"/>
      <c r="D4" s="159"/>
      <c r="E4" s="159"/>
      <c r="F4" s="159"/>
      <c r="G4" s="43" t="s">
        <v>94</v>
      </c>
      <c r="H4" s="194"/>
    </row>
    <row r="5" spans="1:8" ht="24.75" customHeight="1">
      <c r="A5" s="100" t="s">
        <v>268</v>
      </c>
      <c r="B5" s="5">
        <f aca="true" t="shared" si="0" ref="B5:B11">SUM(C5:H5)</f>
        <v>2559</v>
      </c>
      <c r="C5" s="5">
        <v>1968</v>
      </c>
      <c r="D5" s="5">
        <v>543</v>
      </c>
      <c r="E5" s="5">
        <v>16</v>
      </c>
      <c r="F5" s="5">
        <v>31</v>
      </c>
      <c r="G5" s="5">
        <v>1</v>
      </c>
      <c r="H5" s="5">
        <v>0</v>
      </c>
    </row>
    <row r="6" spans="1:8" ht="24.75" customHeight="1">
      <c r="A6" s="100" t="s">
        <v>270</v>
      </c>
      <c r="B6" s="5">
        <f t="shared" si="0"/>
        <v>3465</v>
      </c>
      <c r="C6" s="5">
        <v>2419</v>
      </c>
      <c r="D6" s="5">
        <v>889</v>
      </c>
      <c r="E6" s="5">
        <v>21</v>
      </c>
      <c r="F6" s="5">
        <v>35</v>
      </c>
      <c r="G6" s="5">
        <v>0</v>
      </c>
      <c r="H6" s="5">
        <v>101</v>
      </c>
    </row>
    <row r="7" spans="1:8" ht="24.75" customHeight="1">
      <c r="A7" s="100" t="s">
        <v>192</v>
      </c>
      <c r="B7" s="5">
        <f t="shared" si="0"/>
        <v>3767</v>
      </c>
      <c r="C7" s="5">
        <v>2624</v>
      </c>
      <c r="D7" s="5">
        <v>1016</v>
      </c>
      <c r="E7" s="5">
        <v>17</v>
      </c>
      <c r="F7" s="5">
        <v>18</v>
      </c>
      <c r="G7" s="5">
        <v>0</v>
      </c>
      <c r="H7" s="5">
        <v>92</v>
      </c>
    </row>
    <row r="8" spans="1:8" ht="24.75" customHeight="1">
      <c r="A8" s="100" t="s">
        <v>193</v>
      </c>
      <c r="B8" s="5">
        <f t="shared" si="0"/>
        <v>4368</v>
      </c>
      <c r="C8" s="5">
        <v>2854</v>
      </c>
      <c r="D8" s="5">
        <v>1396</v>
      </c>
      <c r="E8" s="5">
        <v>27</v>
      </c>
      <c r="F8" s="5">
        <v>46</v>
      </c>
      <c r="G8" s="5">
        <v>0</v>
      </c>
      <c r="H8" s="5">
        <v>45</v>
      </c>
    </row>
    <row r="9" spans="1:8" ht="24.75" customHeight="1">
      <c r="A9" s="100" t="s">
        <v>194</v>
      </c>
      <c r="B9" s="5">
        <f t="shared" si="0"/>
        <v>4779</v>
      </c>
      <c r="C9" s="5">
        <v>3060</v>
      </c>
      <c r="D9" s="5">
        <v>1569</v>
      </c>
      <c r="E9" s="5">
        <v>106</v>
      </c>
      <c r="F9" s="5">
        <v>44</v>
      </c>
      <c r="G9" s="5">
        <v>0</v>
      </c>
      <c r="H9" s="5">
        <v>0</v>
      </c>
    </row>
    <row r="10" spans="1:8" ht="24.75" customHeight="1">
      <c r="A10" s="100" t="s">
        <v>196</v>
      </c>
      <c r="B10" s="5">
        <f t="shared" si="0"/>
        <v>5089</v>
      </c>
      <c r="C10" s="5">
        <v>3192</v>
      </c>
      <c r="D10" s="5">
        <f>135+1615</f>
        <v>1750</v>
      </c>
      <c r="E10" s="5">
        <v>17</v>
      </c>
      <c r="F10" s="5">
        <v>105</v>
      </c>
      <c r="G10" s="5">
        <v>0</v>
      </c>
      <c r="H10" s="5">
        <v>25</v>
      </c>
    </row>
    <row r="11" spans="1:8" ht="24.75" customHeight="1">
      <c r="A11" s="100" t="s">
        <v>332</v>
      </c>
      <c r="B11" s="5">
        <f t="shared" si="0"/>
        <v>5214</v>
      </c>
      <c r="C11" s="5">
        <v>3210</v>
      </c>
      <c r="D11" s="5">
        <v>1886</v>
      </c>
      <c r="E11" s="5">
        <v>17</v>
      </c>
      <c r="F11" s="5">
        <v>84</v>
      </c>
      <c r="G11" s="5">
        <v>0</v>
      </c>
      <c r="H11" s="5">
        <v>17</v>
      </c>
    </row>
    <row r="12" spans="1:8" ht="13.5">
      <c r="A12" s="1"/>
      <c r="B12" s="1"/>
      <c r="C12" s="1"/>
      <c r="D12" s="1"/>
      <c r="E12" s="1"/>
      <c r="F12" s="1"/>
      <c r="G12" s="1"/>
      <c r="H12" s="105" t="s">
        <v>11</v>
      </c>
    </row>
  </sheetData>
  <sheetProtection/>
  <mergeCells count="8">
    <mergeCell ref="E3:E4"/>
    <mergeCell ref="F3:F4"/>
    <mergeCell ref="H3:H4"/>
    <mergeCell ref="A1:H1"/>
    <mergeCell ref="A3:A4"/>
    <mergeCell ref="B3:B4"/>
    <mergeCell ref="C3:C4"/>
    <mergeCell ref="D3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="115" zoomScaleNormal="75" zoomScaleSheetLayoutView="115" zoomScalePageLayoutView="0" workbookViewId="0" topLeftCell="A1">
      <selection activeCell="A13" sqref="A13"/>
    </sheetView>
  </sheetViews>
  <sheetFormatPr defaultColWidth="9.00390625" defaultRowHeight="13.5"/>
  <cols>
    <col min="1" max="1" width="7.50390625" style="0" customWidth="1"/>
    <col min="2" max="2" width="11.25390625" style="0" customWidth="1"/>
    <col min="3" max="7" width="11.875" style="0" customWidth="1"/>
  </cols>
  <sheetData>
    <row r="1" spans="1:7" ht="18.75">
      <c r="A1" s="158" t="s">
        <v>250</v>
      </c>
      <c r="B1" s="158"/>
      <c r="C1" s="158"/>
      <c r="D1" s="158"/>
      <c r="E1" s="158"/>
      <c r="F1" s="158"/>
      <c r="G1" s="158"/>
    </row>
    <row r="2" spans="1:7" ht="13.5">
      <c r="A2" s="1"/>
      <c r="B2" s="1"/>
      <c r="C2" s="1"/>
      <c r="D2" s="1"/>
      <c r="E2" s="1"/>
      <c r="F2" s="1"/>
      <c r="G2" s="105" t="s">
        <v>10</v>
      </c>
    </row>
    <row r="3" spans="1:7" ht="13.5">
      <c r="A3" s="159" t="s">
        <v>280</v>
      </c>
      <c r="B3" s="159" t="s">
        <v>145</v>
      </c>
      <c r="C3" s="63" t="s">
        <v>146</v>
      </c>
      <c r="D3" s="72" t="s">
        <v>148</v>
      </c>
      <c r="E3" s="64" t="s">
        <v>148</v>
      </c>
      <c r="F3" s="72" t="s">
        <v>153</v>
      </c>
      <c r="G3" s="65" t="s">
        <v>156</v>
      </c>
    </row>
    <row r="4" spans="1:7" ht="13.5">
      <c r="A4" s="159"/>
      <c r="B4" s="159"/>
      <c r="C4" s="66" t="s">
        <v>147</v>
      </c>
      <c r="D4" s="73" t="s">
        <v>149</v>
      </c>
      <c r="E4" s="67" t="s">
        <v>159</v>
      </c>
      <c r="F4" s="73" t="s">
        <v>154</v>
      </c>
      <c r="G4" s="68" t="s">
        <v>157</v>
      </c>
    </row>
    <row r="5" spans="1:7" ht="13.5">
      <c r="A5" s="159"/>
      <c r="B5" s="159"/>
      <c r="C5" s="69" t="s">
        <v>150</v>
      </c>
      <c r="D5" s="74" t="s">
        <v>151</v>
      </c>
      <c r="E5" s="70" t="s">
        <v>152</v>
      </c>
      <c r="F5" s="75" t="s">
        <v>155</v>
      </c>
      <c r="G5" s="71" t="s">
        <v>158</v>
      </c>
    </row>
    <row r="6" spans="1:7" ht="24.75" customHeight="1">
      <c r="A6" s="33" t="s">
        <v>270</v>
      </c>
      <c r="B6" s="5">
        <v>13006</v>
      </c>
      <c r="C6" s="5">
        <v>2890</v>
      </c>
      <c r="D6" s="5">
        <v>4138</v>
      </c>
      <c r="E6" s="5">
        <v>11575</v>
      </c>
      <c r="F6" s="77">
        <f aca="true" t="shared" si="0" ref="F6:F11">E6-B6</f>
        <v>-1431</v>
      </c>
      <c r="G6" s="76">
        <f aca="true" t="shared" si="1" ref="G6:G11">E6/B6*100</f>
        <v>88.99738582192835</v>
      </c>
    </row>
    <row r="7" spans="1:7" ht="24.75" customHeight="1">
      <c r="A7" s="33" t="s">
        <v>192</v>
      </c>
      <c r="B7" s="5">
        <v>13703</v>
      </c>
      <c r="C7" s="5">
        <v>3247</v>
      </c>
      <c r="D7" s="5">
        <v>4278</v>
      </c>
      <c r="E7" s="5">
        <v>12494</v>
      </c>
      <c r="F7" s="77">
        <f t="shared" si="0"/>
        <v>-1209</v>
      </c>
      <c r="G7" s="76">
        <f t="shared" si="1"/>
        <v>91.17711450047435</v>
      </c>
    </row>
    <row r="8" spans="1:7" ht="24.75" customHeight="1">
      <c r="A8" s="33" t="s">
        <v>193</v>
      </c>
      <c r="B8" s="5">
        <v>15023</v>
      </c>
      <c r="C8" s="5">
        <v>3569</v>
      </c>
      <c r="D8" s="5">
        <v>4876</v>
      </c>
      <c r="E8" s="5">
        <v>13664</v>
      </c>
      <c r="F8" s="77">
        <f t="shared" si="0"/>
        <v>-1359</v>
      </c>
      <c r="G8" s="76">
        <f t="shared" si="1"/>
        <v>90.95387073154497</v>
      </c>
    </row>
    <row r="9" spans="1:7" ht="24.75" customHeight="1">
      <c r="A9" s="33" t="s">
        <v>194</v>
      </c>
      <c r="B9" s="5">
        <v>15637</v>
      </c>
      <c r="C9" s="5">
        <v>3972</v>
      </c>
      <c r="D9" s="5">
        <v>5274</v>
      </c>
      <c r="E9" s="5">
        <v>14335</v>
      </c>
      <c r="F9" s="77">
        <f t="shared" si="0"/>
        <v>-1302</v>
      </c>
      <c r="G9" s="76">
        <f t="shared" si="1"/>
        <v>91.67359467928631</v>
      </c>
    </row>
    <row r="10" spans="1:7" ht="24.75" customHeight="1">
      <c r="A10" s="33" t="s">
        <v>315</v>
      </c>
      <c r="B10" s="5">
        <v>15790</v>
      </c>
      <c r="C10" s="5">
        <v>4019</v>
      </c>
      <c r="D10" s="5">
        <v>5243</v>
      </c>
      <c r="E10" s="5">
        <v>14566</v>
      </c>
      <c r="F10" s="77">
        <f t="shared" si="0"/>
        <v>-1224</v>
      </c>
      <c r="G10" s="76">
        <f t="shared" si="1"/>
        <v>92.24825839138695</v>
      </c>
    </row>
    <row r="11" spans="1:7" ht="24.75" customHeight="1">
      <c r="A11" s="33" t="s">
        <v>363</v>
      </c>
      <c r="B11" s="5">
        <v>15951</v>
      </c>
      <c r="C11" s="5">
        <v>3774</v>
      </c>
      <c r="D11" s="5">
        <v>4979</v>
      </c>
      <c r="E11" s="5">
        <v>14746</v>
      </c>
      <c r="F11" s="77">
        <f t="shared" si="0"/>
        <v>-1205</v>
      </c>
      <c r="G11" s="76">
        <f t="shared" si="1"/>
        <v>92.44561469500346</v>
      </c>
    </row>
    <row r="12" spans="1:7" ht="13.5">
      <c r="A12" s="1"/>
      <c r="B12" s="1"/>
      <c r="C12" s="1"/>
      <c r="D12" s="1"/>
      <c r="E12" s="1"/>
      <c r="F12" s="1"/>
      <c r="G12" s="105" t="s">
        <v>11</v>
      </c>
    </row>
  </sheetData>
  <sheetProtection/>
  <mergeCells count="3">
    <mergeCell ref="B3:B5"/>
    <mergeCell ref="A1:G1"/>
    <mergeCell ref="A3:A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115" zoomScaleNormal="75" zoomScaleSheetLayoutView="115" zoomScalePageLayoutView="0" workbookViewId="0" topLeftCell="A1">
      <selection activeCell="L15" sqref="L15"/>
    </sheetView>
  </sheetViews>
  <sheetFormatPr defaultColWidth="9.00390625" defaultRowHeight="13.5"/>
  <cols>
    <col min="1" max="3" width="2.50390625" style="0" customWidth="1"/>
  </cols>
  <sheetData>
    <row r="1" spans="1:10" ht="13.5">
      <c r="A1" s="199" t="s">
        <v>251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05" t="s">
        <v>10</v>
      </c>
    </row>
    <row r="3" spans="1:10" ht="13.5">
      <c r="A3" s="263" t="s">
        <v>183</v>
      </c>
      <c r="B3" s="264"/>
      <c r="C3" s="264"/>
      <c r="D3" s="265"/>
      <c r="E3" s="160" t="s">
        <v>355</v>
      </c>
      <c r="F3" s="270"/>
      <c r="G3" s="271"/>
      <c r="H3" s="159" t="s">
        <v>361</v>
      </c>
      <c r="I3" s="159"/>
      <c r="J3" s="159"/>
    </row>
    <row r="4" spans="1:10" ht="13.5">
      <c r="A4" s="266"/>
      <c r="B4" s="267"/>
      <c r="C4" s="267"/>
      <c r="D4" s="268"/>
      <c r="E4" s="2" t="s">
        <v>356</v>
      </c>
      <c r="F4" s="2" t="s">
        <v>357</v>
      </c>
      <c r="G4" s="2" t="s">
        <v>358</v>
      </c>
      <c r="H4" s="2" t="s">
        <v>16</v>
      </c>
      <c r="I4" s="2" t="s">
        <v>174</v>
      </c>
      <c r="J4" s="2" t="s">
        <v>175</v>
      </c>
    </row>
    <row r="5" spans="1:10" ht="27.75" customHeight="1">
      <c r="A5" s="166" t="s">
        <v>160</v>
      </c>
      <c r="B5" s="166"/>
      <c r="C5" s="166"/>
      <c r="D5" s="166"/>
      <c r="E5" s="5">
        <f aca="true" t="shared" si="0" ref="E5:E10">SUM(F5:G5)</f>
        <v>7397</v>
      </c>
      <c r="F5" s="5">
        <v>6391</v>
      </c>
      <c r="G5" s="5">
        <v>1006</v>
      </c>
      <c r="H5" s="5">
        <f>SUM(I5:J5)</f>
        <v>7168</v>
      </c>
      <c r="I5" s="5">
        <v>6223</v>
      </c>
      <c r="J5" s="5">
        <v>945</v>
      </c>
    </row>
    <row r="6" spans="1:10" ht="27.75" customHeight="1">
      <c r="A6" s="183" t="s">
        <v>161</v>
      </c>
      <c r="B6" s="269"/>
      <c r="C6" s="269"/>
      <c r="D6" s="180"/>
      <c r="E6" s="5">
        <f t="shared" si="0"/>
        <v>2252</v>
      </c>
      <c r="F6" s="5">
        <f>F7+F8</f>
        <v>1868</v>
      </c>
      <c r="G6" s="5">
        <f>G7+G8</f>
        <v>384</v>
      </c>
      <c r="H6" s="5">
        <f>SUM(I6:J6)</f>
        <v>2048</v>
      </c>
      <c r="I6" s="5">
        <v>1725</v>
      </c>
      <c r="J6" s="5">
        <v>323</v>
      </c>
    </row>
    <row r="7" spans="1:10" ht="27.75" customHeight="1">
      <c r="A7" s="79"/>
      <c r="B7" s="262" t="s">
        <v>162</v>
      </c>
      <c r="C7" s="262"/>
      <c r="D7" s="262"/>
      <c r="E7" s="5">
        <f t="shared" si="0"/>
        <v>516</v>
      </c>
      <c r="F7" s="5">
        <v>516</v>
      </c>
      <c r="G7" s="5">
        <v>0</v>
      </c>
      <c r="H7" s="5">
        <f aca="true" t="shared" si="1" ref="H7:H22">SUM(I7:J7)</f>
        <v>417</v>
      </c>
      <c r="I7" s="5">
        <v>417</v>
      </c>
      <c r="J7" s="123" t="s">
        <v>341</v>
      </c>
    </row>
    <row r="8" spans="1:10" ht="27.75" customHeight="1">
      <c r="A8" s="80"/>
      <c r="B8" s="262" t="s">
        <v>163</v>
      </c>
      <c r="C8" s="262"/>
      <c r="D8" s="262"/>
      <c r="E8" s="5">
        <f t="shared" si="0"/>
        <v>1736</v>
      </c>
      <c r="F8" s="5">
        <v>1352</v>
      </c>
      <c r="G8" s="5">
        <v>384</v>
      </c>
      <c r="H8" s="5">
        <f t="shared" si="1"/>
        <v>1631</v>
      </c>
      <c r="I8" s="5">
        <v>1308</v>
      </c>
      <c r="J8" s="5">
        <v>323</v>
      </c>
    </row>
    <row r="9" spans="1:10" ht="27.75" customHeight="1">
      <c r="A9" s="183" t="s">
        <v>164</v>
      </c>
      <c r="B9" s="269"/>
      <c r="C9" s="269"/>
      <c r="D9" s="180"/>
      <c r="E9" s="5">
        <f t="shared" si="0"/>
        <v>5145</v>
      </c>
      <c r="F9" s="5">
        <f>SUM(F10,F22)</f>
        <v>4523</v>
      </c>
      <c r="G9" s="5">
        <f>SUM(G10,G22)</f>
        <v>622</v>
      </c>
      <c r="H9" s="5">
        <f>SUM(I9:J9)</f>
        <v>5120</v>
      </c>
      <c r="I9" s="5">
        <f>SUM(I10,I22)</f>
        <v>4498</v>
      </c>
      <c r="J9" s="5">
        <f>SUM(J10,J22)</f>
        <v>622</v>
      </c>
    </row>
    <row r="10" spans="1:10" ht="27.75" customHeight="1">
      <c r="A10" s="79"/>
      <c r="B10" s="163" t="s">
        <v>165</v>
      </c>
      <c r="C10" s="226"/>
      <c r="D10" s="164"/>
      <c r="E10" s="5">
        <f t="shared" si="0"/>
        <v>5145</v>
      </c>
      <c r="F10" s="5">
        <f>SUM(F11:F21)</f>
        <v>4523</v>
      </c>
      <c r="G10" s="5">
        <f>SUM(G11:G21)</f>
        <v>622</v>
      </c>
      <c r="H10" s="5">
        <f>SUM(I10:J10)</f>
        <v>5111</v>
      </c>
      <c r="I10" s="5">
        <f>SUM(I11:I21)</f>
        <v>4489</v>
      </c>
      <c r="J10" s="5">
        <f>SUM(J11:J21)</f>
        <v>622</v>
      </c>
    </row>
    <row r="11" spans="1:10" ht="27.75" customHeight="1">
      <c r="A11" s="79"/>
      <c r="B11" s="79"/>
      <c r="C11" s="163" t="s">
        <v>359</v>
      </c>
      <c r="D11" s="164"/>
      <c r="E11" s="5">
        <f aca="true" t="shared" si="2" ref="E11:E22">SUM(F11:G11)</f>
        <v>592</v>
      </c>
      <c r="F11" s="5">
        <v>523</v>
      </c>
      <c r="G11" s="5">
        <v>69</v>
      </c>
      <c r="H11" s="5">
        <f t="shared" si="1"/>
        <v>585</v>
      </c>
      <c r="I11" s="5">
        <v>511</v>
      </c>
      <c r="J11" s="5">
        <v>74</v>
      </c>
    </row>
    <row r="12" spans="1:10" ht="27.75" customHeight="1">
      <c r="A12" s="79"/>
      <c r="B12" s="79"/>
      <c r="C12" s="272" t="s">
        <v>166</v>
      </c>
      <c r="D12" s="273"/>
      <c r="E12" s="5">
        <f>SUM(F12:G12)</f>
        <v>924</v>
      </c>
      <c r="F12" s="5">
        <v>697</v>
      </c>
      <c r="G12" s="5">
        <v>227</v>
      </c>
      <c r="H12" s="5">
        <f t="shared" si="1"/>
        <v>898</v>
      </c>
      <c r="I12" s="5">
        <v>691</v>
      </c>
      <c r="J12" s="5">
        <v>207</v>
      </c>
    </row>
    <row r="13" spans="1:10" ht="27.75" customHeight="1">
      <c r="A13" s="79"/>
      <c r="B13" s="79"/>
      <c r="C13" s="272" t="s">
        <v>168</v>
      </c>
      <c r="D13" s="273"/>
      <c r="E13" s="5">
        <f t="shared" si="2"/>
        <v>526</v>
      </c>
      <c r="F13" s="5">
        <v>485</v>
      </c>
      <c r="G13" s="5">
        <v>41</v>
      </c>
      <c r="H13" s="5">
        <f t="shared" si="1"/>
        <v>464</v>
      </c>
      <c r="I13" s="5">
        <v>440</v>
      </c>
      <c r="J13" s="5">
        <v>24</v>
      </c>
    </row>
    <row r="14" spans="1:10" ht="27.75" customHeight="1">
      <c r="A14" s="79"/>
      <c r="B14" s="79"/>
      <c r="C14" s="160" t="s">
        <v>360</v>
      </c>
      <c r="D14" s="271"/>
      <c r="E14" s="5">
        <f t="shared" si="2"/>
        <v>1392</v>
      </c>
      <c r="F14" s="5">
        <v>1269</v>
      </c>
      <c r="G14" s="5">
        <v>123</v>
      </c>
      <c r="H14" s="5">
        <f t="shared" si="1"/>
        <v>1486</v>
      </c>
      <c r="I14" s="5">
        <v>1320</v>
      </c>
      <c r="J14" s="5">
        <v>166</v>
      </c>
    </row>
    <row r="15" spans="1:10" ht="27.75" customHeight="1">
      <c r="A15" s="79"/>
      <c r="B15" s="79"/>
      <c r="C15" s="262" t="s">
        <v>167</v>
      </c>
      <c r="D15" s="262"/>
      <c r="E15" s="5">
        <f t="shared" si="2"/>
        <v>322</v>
      </c>
      <c r="F15" s="5">
        <v>301</v>
      </c>
      <c r="G15" s="5">
        <v>21</v>
      </c>
      <c r="H15" s="5">
        <f t="shared" si="1"/>
        <v>374</v>
      </c>
      <c r="I15" s="5">
        <v>355</v>
      </c>
      <c r="J15" s="5">
        <v>19</v>
      </c>
    </row>
    <row r="16" spans="1:10" ht="27.75" customHeight="1">
      <c r="A16" s="79"/>
      <c r="B16" s="79"/>
      <c r="C16" s="262" t="s">
        <v>169</v>
      </c>
      <c r="D16" s="262"/>
      <c r="E16" s="5">
        <f>SUM(F16:G16)</f>
        <v>68</v>
      </c>
      <c r="F16" s="5">
        <v>64</v>
      </c>
      <c r="G16" s="5">
        <v>4</v>
      </c>
      <c r="H16" s="5">
        <f t="shared" si="1"/>
        <v>61</v>
      </c>
      <c r="I16" s="5">
        <v>57</v>
      </c>
      <c r="J16" s="5">
        <v>4</v>
      </c>
    </row>
    <row r="17" spans="1:10" ht="27.75" customHeight="1">
      <c r="A17" s="79"/>
      <c r="B17" s="79"/>
      <c r="C17" s="262" t="s">
        <v>170</v>
      </c>
      <c r="D17" s="262"/>
      <c r="E17" s="5">
        <f t="shared" si="2"/>
        <v>175</v>
      </c>
      <c r="F17" s="5">
        <v>172</v>
      </c>
      <c r="G17" s="5">
        <v>3</v>
      </c>
      <c r="H17" s="5">
        <f t="shared" si="1"/>
        <v>141</v>
      </c>
      <c r="I17" s="5">
        <v>137</v>
      </c>
      <c r="J17" s="5">
        <v>4</v>
      </c>
    </row>
    <row r="18" spans="1:10" ht="27.75" customHeight="1">
      <c r="A18" s="79"/>
      <c r="B18" s="79"/>
      <c r="C18" s="262" t="s">
        <v>171</v>
      </c>
      <c r="D18" s="262"/>
      <c r="E18" s="5">
        <f t="shared" si="2"/>
        <v>397</v>
      </c>
      <c r="F18" s="5">
        <v>363</v>
      </c>
      <c r="G18" s="5">
        <v>34</v>
      </c>
      <c r="H18" s="5">
        <f t="shared" si="1"/>
        <v>365</v>
      </c>
      <c r="I18" s="5">
        <v>329</v>
      </c>
      <c r="J18" s="5">
        <v>36</v>
      </c>
    </row>
    <row r="19" spans="1:10" ht="27.75" customHeight="1">
      <c r="A19" s="79"/>
      <c r="B19" s="79"/>
      <c r="C19" s="262" t="s">
        <v>172</v>
      </c>
      <c r="D19" s="262"/>
      <c r="E19" s="5">
        <f t="shared" si="2"/>
        <v>213</v>
      </c>
      <c r="F19" s="5">
        <v>211</v>
      </c>
      <c r="G19" s="5">
        <v>2</v>
      </c>
      <c r="H19" s="5">
        <f t="shared" si="1"/>
        <v>197</v>
      </c>
      <c r="I19" s="5">
        <v>193</v>
      </c>
      <c r="J19" s="5">
        <v>4</v>
      </c>
    </row>
    <row r="20" spans="1:10" ht="27.75" customHeight="1">
      <c r="A20" s="79"/>
      <c r="B20" s="79"/>
      <c r="C20" s="195" t="s">
        <v>173</v>
      </c>
      <c r="D20" s="195"/>
      <c r="E20" s="5">
        <f t="shared" si="2"/>
        <v>282</v>
      </c>
      <c r="F20" s="5">
        <v>215</v>
      </c>
      <c r="G20" s="5">
        <v>67</v>
      </c>
      <c r="H20" s="5">
        <f t="shared" si="1"/>
        <v>276</v>
      </c>
      <c r="I20" s="5">
        <v>222</v>
      </c>
      <c r="J20" s="5">
        <v>54</v>
      </c>
    </row>
    <row r="21" spans="1:10" ht="27.75" customHeight="1">
      <c r="A21" s="79"/>
      <c r="B21" s="81"/>
      <c r="C21" s="274" t="s">
        <v>177</v>
      </c>
      <c r="D21" s="275"/>
      <c r="E21" s="5">
        <f t="shared" si="2"/>
        <v>254</v>
      </c>
      <c r="F21" s="5">
        <f>32+18+32+20+14+22+40+45</f>
        <v>223</v>
      </c>
      <c r="G21" s="5">
        <f>15+1+10+4+1</f>
        <v>31</v>
      </c>
      <c r="H21" s="5">
        <f t="shared" si="1"/>
        <v>264</v>
      </c>
      <c r="I21" s="5">
        <f>48+23+22+36+15+12+36+42</f>
        <v>234</v>
      </c>
      <c r="J21" s="5">
        <f>12+3+2+4+8+1</f>
        <v>30</v>
      </c>
    </row>
    <row r="22" spans="1:10" ht="27.75" customHeight="1">
      <c r="A22" s="80"/>
      <c r="B22" s="161" t="s">
        <v>178</v>
      </c>
      <c r="C22" s="228"/>
      <c r="D22" s="162"/>
      <c r="E22" s="5">
        <f t="shared" si="2"/>
        <v>0</v>
      </c>
      <c r="F22" s="62">
        <v>0</v>
      </c>
      <c r="G22" s="62">
        <v>0</v>
      </c>
      <c r="H22" s="5">
        <f t="shared" si="1"/>
        <v>9</v>
      </c>
      <c r="I22" s="62">
        <v>9</v>
      </c>
      <c r="J22" s="156" t="s">
        <v>341</v>
      </c>
    </row>
    <row r="23" ht="13.5">
      <c r="J23" s="105" t="s">
        <v>11</v>
      </c>
    </row>
    <row r="27" ht="13.5">
      <c r="F27" s="157"/>
    </row>
    <row r="28" ht="13.5">
      <c r="F28" s="157"/>
    </row>
    <row r="29" ht="13.5">
      <c r="F29" s="157"/>
    </row>
  </sheetData>
  <sheetProtection/>
  <mergeCells count="22">
    <mergeCell ref="C21:D21"/>
    <mergeCell ref="C19:D19"/>
    <mergeCell ref="C20:D20"/>
    <mergeCell ref="B10:D10"/>
    <mergeCell ref="C15:D15"/>
    <mergeCell ref="A1:J1"/>
    <mergeCell ref="A5:D5"/>
    <mergeCell ref="A6:D6"/>
    <mergeCell ref="A9:D9"/>
    <mergeCell ref="C11:D11"/>
    <mergeCell ref="B22:D22"/>
    <mergeCell ref="E3:G3"/>
    <mergeCell ref="C12:D12"/>
    <mergeCell ref="C13:D13"/>
    <mergeCell ref="C14:D14"/>
    <mergeCell ref="C18:D18"/>
    <mergeCell ref="C17:D17"/>
    <mergeCell ref="H3:J3"/>
    <mergeCell ref="A3:D4"/>
    <mergeCell ref="B7:D7"/>
    <mergeCell ref="B8:D8"/>
    <mergeCell ref="C16:D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115" zoomScaleNormal="75" zoomScaleSheetLayoutView="115" zoomScalePageLayoutView="0" workbookViewId="0" topLeftCell="A1">
      <selection activeCell="K10" sqref="K10"/>
    </sheetView>
  </sheetViews>
  <sheetFormatPr defaultColWidth="9.00390625" defaultRowHeight="13.5"/>
  <cols>
    <col min="1" max="3" width="2.50390625" style="0" customWidth="1"/>
    <col min="4" max="4" width="10.00390625" style="0" customWidth="1"/>
  </cols>
  <sheetData>
    <row r="1" spans="1:10" ht="13.5">
      <c r="A1" s="276" t="s">
        <v>252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05" t="s">
        <v>10</v>
      </c>
    </row>
    <row r="3" spans="1:10" ht="13.5">
      <c r="A3" s="263" t="s">
        <v>179</v>
      </c>
      <c r="B3" s="277"/>
      <c r="C3" s="277"/>
      <c r="D3" s="278"/>
      <c r="E3" s="159" t="s">
        <v>176</v>
      </c>
      <c r="F3" s="159"/>
      <c r="G3" s="159"/>
      <c r="H3" s="159" t="s">
        <v>362</v>
      </c>
      <c r="I3" s="159"/>
      <c r="J3" s="159"/>
    </row>
    <row r="4" spans="1:10" ht="13.5">
      <c r="A4" s="279"/>
      <c r="B4" s="280"/>
      <c r="C4" s="280"/>
      <c r="D4" s="281"/>
      <c r="E4" s="2" t="s">
        <v>16</v>
      </c>
      <c r="F4" s="2" t="s">
        <v>174</v>
      </c>
      <c r="G4" s="2" t="s">
        <v>175</v>
      </c>
      <c r="H4" s="2" t="s">
        <v>16</v>
      </c>
      <c r="I4" s="2" t="s">
        <v>174</v>
      </c>
      <c r="J4" s="2" t="s">
        <v>175</v>
      </c>
    </row>
    <row r="5" spans="1:10" ht="30" customHeight="1">
      <c r="A5" s="166" t="s">
        <v>180</v>
      </c>
      <c r="B5" s="166"/>
      <c r="C5" s="166"/>
      <c r="D5" s="166"/>
      <c r="E5" s="5">
        <f aca="true" t="shared" si="0" ref="E5:E13">SUM(F5,G5)</f>
        <v>6010</v>
      </c>
      <c r="F5" s="5">
        <v>4991</v>
      </c>
      <c r="G5" s="5">
        <v>1019</v>
      </c>
      <c r="H5" s="5">
        <f>SUM(I5,J5)</f>
        <v>5882</v>
      </c>
      <c r="I5" s="5">
        <v>4974</v>
      </c>
      <c r="J5" s="5">
        <v>908</v>
      </c>
    </row>
    <row r="6" spans="1:10" ht="30" customHeight="1">
      <c r="A6" s="183" t="s">
        <v>181</v>
      </c>
      <c r="B6" s="269"/>
      <c r="C6" s="269"/>
      <c r="D6" s="180"/>
      <c r="E6" s="5">
        <f t="shared" si="0"/>
        <v>2252</v>
      </c>
      <c r="F6" s="5">
        <f>SUM(F7,F8)</f>
        <v>1868</v>
      </c>
      <c r="G6" s="5">
        <f>SUM(G7,G8)</f>
        <v>384</v>
      </c>
      <c r="H6" s="5">
        <f aca="true" t="shared" si="1" ref="H6:H21">SUM(I6,J6)</f>
        <v>2048</v>
      </c>
      <c r="I6" s="5">
        <f>SUM(I7,I8)</f>
        <v>1725</v>
      </c>
      <c r="J6" s="5">
        <f>SUM(J7,J8)</f>
        <v>323</v>
      </c>
    </row>
    <row r="7" spans="1:10" ht="30" customHeight="1">
      <c r="A7" s="79"/>
      <c r="B7" s="262" t="s">
        <v>162</v>
      </c>
      <c r="C7" s="262"/>
      <c r="D7" s="262"/>
      <c r="E7" s="5">
        <f t="shared" si="0"/>
        <v>516</v>
      </c>
      <c r="F7" s="5">
        <v>516</v>
      </c>
      <c r="G7" s="5">
        <v>0</v>
      </c>
      <c r="H7" s="5">
        <f t="shared" si="1"/>
        <v>417</v>
      </c>
      <c r="I7" s="5">
        <v>417</v>
      </c>
      <c r="J7" s="123" t="s">
        <v>6</v>
      </c>
    </row>
    <row r="8" spans="1:10" ht="30" customHeight="1">
      <c r="A8" s="80"/>
      <c r="B8" s="262" t="s">
        <v>163</v>
      </c>
      <c r="C8" s="262"/>
      <c r="D8" s="262"/>
      <c r="E8" s="5">
        <f t="shared" si="0"/>
        <v>1736</v>
      </c>
      <c r="F8" s="5">
        <v>1352</v>
      </c>
      <c r="G8" s="5">
        <v>384</v>
      </c>
      <c r="H8" s="5">
        <f t="shared" si="1"/>
        <v>1631</v>
      </c>
      <c r="I8" s="5">
        <v>1308</v>
      </c>
      <c r="J8" s="5">
        <v>323</v>
      </c>
    </row>
    <row r="9" spans="1:10" ht="30" customHeight="1">
      <c r="A9" s="183" t="s">
        <v>182</v>
      </c>
      <c r="B9" s="269"/>
      <c r="C9" s="269"/>
      <c r="D9" s="180"/>
      <c r="E9" s="5">
        <f t="shared" si="0"/>
        <v>3758</v>
      </c>
      <c r="F9" s="5">
        <f>SUM(F10,F22)</f>
        <v>3123</v>
      </c>
      <c r="G9" s="5">
        <f>SUM(G10,G22)</f>
        <v>635</v>
      </c>
      <c r="H9" s="5">
        <f t="shared" si="1"/>
        <v>3834</v>
      </c>
      <c r="I9" s="5">
        <f>SUM(I10,I22)</f>
        <v>3249</v>
      </c>
      <c r="J9" s="5">
        <f>SUM(J10,J22)</f>
        <v>585</v>
      </c>
    </row>
    <row r="10" spans="1:10" ht="30" customHeight="1">
      <c r="A10" s="79"/>
      <c r="B10" s="163" t="s">
        <v>165</v>
      </c>
      <c r="C10" s="226"/>
      <c r="D10" s="164"/>
      <c r="E10" s="5">
        <f t="shared" si="0"/>
        <v>3756</v>
      </c>
      <c r="F10" s="5">
        <f>SUM(F11:F21)</f>
        <v>3122</v>
      </c>
      <c r="G10" s="5">
        <f>SUM(G11:G21)</f>
        <v>634</v>
      </c>
      <c r="H10" s="5">
        <f t="shared" si="1"/>
        <v>3831</v>
      </c>
      <c r="I10" s="5">
        <f>SUM(I11:I21)</f>
        <v>3246</v>
      </c>
      <c r="J10" s="5">
        <f>SUM(J11:J21)</f>
        <v>585</v>
      </c>
    </row>
    <row r="11" spans="1:10" ht="30" customHeight="1">
      <c r="A11" s="79"/>
      <c r="B11" s="79"/>
      <c r="C11" s="163" t="s">
        <v>359</v>
      </c>
      <c r="D11" s="164"/>
      <c r="E11" s="5">
        <f t="shared" si="0"/>
        <v>158</v>
      </c>
      <c r="F11" s="5">
        <v>140</v>
      </c>
      <c r="G11" s="5">
        <v>18</v>
      </c>
      <c r="H11" s="5">
        <f t="shared" si="1"/>
        <v>167</v>
      </c>
      <c r="I11" s="5">
        <v>158</v>
      </c>
      <c r="J11" s="5">
        <v>9</v>
      </c>
    </row>
    <row r="12" spans="1:10" ht="30" customHeight="1">
      <c r="A12" s="79"/>
      <c r="B12" s="79"/>
      <c r="C12" s="272" t="s">
        <v>166</v>
      </c>
      <c r="D12" s="273"/>
      <c r="E12" s="5">
        <f t="shared" si="0"/>
        <v>551</v>
      </c>
      <c r="F12" s="5">
        <v>517</v>
      </c>
      <c r="G12" s="5">
        <v>34</v>
      </c>
      <c r="H12" s="5">
        <f t="shared" si="1"/>
        <v>563</v>
      </c>
      <c r="I12" s="5">
        <v>515</v>
      </c>
      <c r="J12" s="5">
        <v>48</v>
      </c>
    </row>
    <row r="13" spans="1:10" ht="30" customHeight="1">
      <c r="A13" s="79"/>
      <c r="B13" s="79"/>
      <c r="C13" s="272" t="s">
        <v>168</v>
      </c>
      <c r="D13" s="273"/>
      <c r="E13" s="5">
        <f t="shared" si="0"/>
        <v>126</v>
      </c>
      <c r="F13" s="5">
        <v>115</v>
      </c>
      <c r="G13" s="5">
        <v>11</v>
      </c>
      <c r="H13" s="5">
        <f t="shared" si="1"/>
        <v>140</v>
      </c>
      <c r="I13" s="5">
        <v>135</v>
      </c>
      <c r="J13" s="5">
        <v>5</v>
      </c>
    </row>
    <row r="14" spans="1:10" ht="30" customHeight="1">
      <c r="A14" s="79"/>
      <c r="B14" s="79"/>
      <c r="C14" s="272" t="s">
        <v>360</v>
      </c>
      <c r="D14" s="273"/>
      <c r="E14" s="5">
        <f aca="true" t="shared" si="2" ref="E14:E21">SUM(F14,G14)</f>
        <v>1389</v>
      </c>
      <c r="F14" s="5">
        <v>1097</v>
      </c>
      <c r="G14" s="5">
        <v>292</v>
      </c>
      <c r="H14" s="5">
        <f t="shared" si="1"/>
        <v>1434</v>
      </c>
      <c r="I14" s="5">
        <v>1129</v>
      </c>
      <c r="J14" s="5">
        <v>305</v>
      </c>
    </row>
    <row r="15" spans="1:10" ht="30" customHeight="1">
      <c r="A15" s="79"/>
      <c r="B15" s="79"/>
      <c r="C15" s="160" t="s">
        <v>167</v>
      </c>
      <c r="D15" s="271"/>
      <c r="E15" s="5">
        <f t="shared" si="2"/>
        <v>546</v>
      </c>
      <c r="F15" s="5">
        <v>511</v>
      </c>
      <c r="G15" s="5">
        <v>35</v>
      </c>
      <c r="H15" s="5">
        <f t="shared" si="1"/>
        <v>528</v>
      </c>
      <c r="I15" s="5">
        <v>476</v>
      </c>
      <c r="J15" s="5">
        <v>52</v>
      </c>
    </row>
    <row r="16" spans="1:10" ht="30" customHeight="1">
      <c r="A16" s="79"/>
      <c r="B16" s="79"/>
      <c r="C16" s="262" t="s">
        <v>169</v>
      </c>
      <c r="D16" s="262"/>
      <c r="E16" s="5">
        <f t="shared" si="2"/>
        <v>152</v>
      </c>
      <c r="F16" s="5">
        <v>142</v>
      </c>
      <c r="G16" s="5">
        <v>10</v>
      </c>
      <c r="H16" s="5">
        <f t="shared" si="1"/>
        <v>167</v>
      </c>
      <c r="I16" s="5">
        <v>153</v>
      </c>
      <c r="J16" s="5">
        <v>14</v>
      </c>
    </row>
    <row r="17" spans="1:10" ht="30" customHeight="1">
      <c r="A17" s="79"/>
      <c r="B17" s="79"/>
      <c r="C17" s="262" t="s">
        <v>170</v>
      </c>
      <c r="D17" s="262"/>
      <c r="E17" s="5">
        <f t="shared" si="2"/>
        <v>55</v>
      </c>
      <c r="F17" s="5">
        <v>51</v>
      </c>
      <c r="G17" s="5">
        <v>4</v>
      </c>
      <c r="H17" s="5">
        <f t="shared" si="1"/>
        <v>59</v>
      </c>
      <c r="I17" s="5">
        <v>55</v>
      </c>
      <c r="J17" s="5">
        <v>4</v>
      </c>
    </row>
    <row r="18" spans="1:10" ht="30" customHeight="1">
      <c r="A18" s="79"/>
      <c r="B18" s="79"/>
      <c r="C18" s="262" t="s">
        <v>171</v>
      </c>
      <c r="D18" s="262"/>
      <c r="E18" s="5">
        <f t="shared" si="2"/>
        <v>202</v>
      </c>
      <c r="F18" s="5">
        <v>192</v>
      </c>
      <c r="G18" s="5">
        <v>10</v>
      </c>
      <c r="H18" s="5">
        <f t="shared" si="1"/>
        <v>190</v>
      </c>
      <c r="I18" s="5">
        <v>181</v>
      </c>
      <c r="J18" s="5">
        <v>9</v>
      </c>
    </row>
    <row r="19" spans="1:10" ht="30" customHeight="1">
      <c r="A19" s="79"/>
      <c r="B19" s="79"/>
      <c r="C19" s="262" t="s">
        <v>172</v>
      </c>
      <c r="D19" s="262"/>
      <c r="E19" s="5">
        <f t="shared" si="2"/>
        <v>354</v>
      </c>
      <c r="F19" s="5">
        <v>174</v>
      </c>
      <c r="G19" s="5">
        <v>180</v>
      </c>
      <c r="H19" s="5">
        <f t="shared" si="1"/>
        <v>307</v>
      </c>
      <c r="I19" s="5">
        <v>192</v>
      </c>
      <c r="J19" s="5">
        <v>115</v>
      </c>
    </row>
    <row r="20" spans="1:10" ht="30" customHeight="1">
      <c r="A20" s="79"/>
      <c r="B20" s="79"/>
      <c r="C20" s="195" t="s">
        <v>173</v>
      </c>
      <c r="D20" s="195"/>
      <c r="E20" s="5">
        <f t="shared" si="2"/>
        <v>81</v>
      </c>
      <c r="F20" s="5">
        <v>74</v>
      </c>
      <c r="G20" s="5">
        <v>7</v>
      </c>
      <c r="H20" s="5">
        <f t="shared" si="1"/>
        <v>101</v>
      </c>
      <c r="I20" s="5">
        <v>97</v>
      </c>
      <c r="J20" s="5">
        <v>4</v>
      </c>
    </row>
    <row r="21" spans="1:10" ht="30" customHeight="1">
      <c r="A21" s="79"/>
      <c r="B21" s="81"/>
      <c r="C21" s="274" t="s">
        <v>177</v>
      </c>
      <c r="D21" s="275"/>
      <c r="E21" s="5">
        <f t="shared" si="2"/>
        <v>142</v>
      </c>
      <c r="F21" s="5">
        <f>5+8+6+6+18+11+14+10+31</f>
        <v>109</v>
      </c>
      <c r="G21" s="5">
        <f>10+5+4+5+4+2+3</f>
        <v>33</v>
      </c>
      <c r="H21" s="5">
        <f t="shared" si="1"/>
        <v>175</v>
      </c>
      <c r="I21" s="5">
        <f>8+16+27+9+8+13+13+17+23+21</f>
        <v>155</v>
      </c>
      <c r="J21" s="5">
        <f>2+3+1+2+4+1+3+4</f>
        <v>20</v>
      </c>
    </row>
    <row r="22" spans="1:10" ht="30" customHeight="1">
      <c r="A22" s="80"/>
      <c r="B22" s="161" t="s">
        <v>178</v>
      </c>
      <c r="C22" s="228"/>
      <c r="D22" s="162"/>
      <c r="E22" s="5">
        <f>SUM(F22,G22)</f>
        <v>2</v>
      </c>
      <c r="F22" s="62">
        <v>1</v>
      </c>
      <c r="G22" s="62">
        <v>1</v>
      </c>
      <c r="H22" s="5">
        <f>SUM(I22,J22)</f>
        <v>3</v>
      </c>
      <c r="I22" s="62">
        <v>3</v>
      </c>
      <c r="J22" s="156" t="s">
        <v>341</v>
      </c>
    </row>
    <row r="23" ht="13.5">
      <c r="J23" s="105" t="s">
        <v>11</v>
      </c>
    </row>
  </sheetData>
  <sheetProtection/>
  <mergeCells count="22">
    <mergeCell ref="C13:D13"/>
    <mergeCell ref="C14:D14"/>
    <mergeCell ref="C15:D15"/>
    <mergeCell ref="C16:D16"/>
    <mergeCell ref="C17:D17"/>
    <mergeCell ref="B22:D22"/>
    <mergeCell ref="C18:D18"/>
    <mergeCell ref="C19:D19"/>
    <mergeCell ref="C20:D20"/>
    <mergeCell ref="C21:D21"/>
    <mergeCell ref="B7:D7"/>
    <mergeCell ref="B8:D8"/>
    <mergeCell ref="A9:D9"/>
    <mergeCell ref="B10:D10"/>
    <mergeCell ref="C11:D11"/>
    <mergeCell ref="C12:D12"/>
    <mergeCell ref="A1:J1"/>
    <mergeCell ref="A3:D4"/>
    <mergeCell ref="E3:G3"/>
    <mergeCell ref="H3:J3"/>
    <mergeCell ref="A5:D5"/>
    <mergeCell ref="A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view="pageBreakPreview" zoomScale="85" zoomScaleNormal="60" zoomScaleSheetLayoutView="85" zoomScalePageLayoutView="0" workbookViewId="0" topLeftCell="A1">
      <selection activeCell="U5" sqref="U5"/>
    </sheetView>
  </sheetViews>
  <sheetFormatPr defaultColWidth="9.00390625" defaultRowHeight="13.5"/>
  <cols>
    <col min="1" max="1" width="7.50390625" style="0" customWidth="1"/>
    <col min="2" max="2" width="1.875" style="0" customWidth="1"/>
    <col min="3" max="3" width="5.00390625" style="0" customWidth="1"/>
    <col min="4" max="4" width="10.00390625" style="0" customWidth="1"/>
    <col min="5" max="7" width="9.375" style="0" customWidth="1"/>
    <col min="8" max="9" width="8.75390625" style="0" customWidth="1"/>
    <col min="10" max="10" width="9.375" style="0" customWidth="1"/>
    <col min="11" max="13" width="8.75390625" style="0" customWidth="1"/>
    <col min="14" max="14" width="9.375" style="0" customWidth="1"/>
    <col min="15" max="20" width="8.75390625" style="0" customWidth="1"/>
  </cols>
  <sheetData>
    <row r="1" spans="1:20" ht="18.75">
      <c r="A1" s="158" t="s">
        <v>366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05" t="s">
        <v>234</v>
      </c>
    </row>
    <row r="3" spans="1:20" ht="15.75" customHeight="1">
      <c r="A3" s="15" t="s">
        <v>274</v>
      </c>
      <c r="B3" s="166" t="s">
        <v>198</v>
      </c>
      <c r="C3" s="166"/>
      <c r="D3" s="83" t="s">
        <v>77</v>
      </c>
      <c r="E3" s="15" t="s">
        <v>102</v>
      </c>
      <c r="F3" s="15" t="s">
        <v>200</v>
      </c>
      <c r="G3" s="15" t="s">
        <v>201</v>
      </c>
      <c r="H3" s="15" t="s">
        <v>103</v>
      </c>
      <c r="I3" s="15" t="s">
        <v>202</v>
      </c>
      <c r="J3" s="15" t="s">
        <v>203</v>
      </c>
      <c r="K3" s="15" t="s">
        <v>104</v>
      </c>
      <c r="L3" s="15" t="s">
        <v>105</v>
      </c>
      <c r="M3" s="15" t="s">
        <v>204</v>
      </c>
      <c r="N3" s="15" t="s">
        <v>106</v>
      </c>
      <c r="O3" s="15" t="s">
        <v>205</v>
      </c>
      <c r="P3" s="15" t="s">
        <v>206</v>
      </c>
      <c r="Q3" s="15" t="s">
        <v>207</v>
      </c>
      <c r="R3" s="15" t="s">
        <v>208</v>
      </c>
      <c r="S3" s="15" t="s">
        <v>209</v>
      </c>
      <c r="T3" s="15" t="s">
        <v>210</v>
      </c>
    </row>
    <row r="4" spans="1:20" ht="15.75" customHeight="1">
      <c r="A4" s="165" t="s">
        <v>195</v>
      </c>
      <c r="B4" s="167" t="s">
        <v>199</v>
      </c>
      <c r="C4" s="168"/>
      <c r="D4" s="19">
        <f>SUM(E4:T4)</f>
        <v>5747</v>
      </c>
      <c r="E4" s="5">
        <v>543</v>
      </c>
      <c r="F4" s="5">
        <v>476</v>
      </c>
      <c r="G4" s="5">
        <v>487</v>
      </c>
      <c r="H4" s="5">
        <v>242</v>
      </c>
      <c r="I4" s="5">
        <v>275</v>
      </c>
      <c r="J4" s="5">
        <v>1738</v>
      </c>
      <c r="K4" s="5">
        <v>272</v>
      </c>
      <c r="L4" s="5">
        <v>103</v>
      </c>
      <c r="M4" s="5">
        <v>179</v>
      </c>
      <c r="N4" s="5">
        <v>639</v>
      </c>
      <c r="O4" s="5">
        <v>183</v>
      </c>
      <c r="P4" s="5">
        <v>137</v>
      </c>
      <c r="Q4" s="5">
        <v>136</v>
      </c>
      <c r="R4" s="5">
        <v>118</v>
      </c>
      <c r="S4" s="5">
        <v>95</v>
      </c>
      <c r="T4" s="5">
        <v>124</v>
      </c>
    </row>
    <row r="5" spans="1:20" ht="15.75" customHeight="1">
      <c r="A5" s="166"/>
      <c r="B5" s="163" t="s">
        <v>189</v>
      </c>
      <c r="C5" s="164"/>
      <c r="D5" s="19">
        <f>D6+D7</f>
        <v>16352</v>
      </c>
      <c r="E5" s="5">
        <f aca="true" t="shared" si="0" ref="E5:T5">E6+E7</f>
        <v>1702</v>
      </c>
      <c r="F5" s="5">
        <f t="shared" si="0"/>
        <v>1340</v>
      </c>
      <c r="G5" s="5">
        <f t="shared" si="0"/>
        <v>1509</v>
      </c>
      <c r="H5" s="5">
        <f t="shared" si="0"/>
        <v>753</v>
      </c>
      <c r="I5" s="5">
        <f t="shared" si="0"/>
        <v>771</v>
      </c>
      <c r="J5" s="5">
        <f t="shared" si="0"/>
        <v>4551</v>
      </c>
      <c r="K5" s="5">
        <f t="shared" si="0"/>
        <v>755</v>
      </c>
      <c r="L5" s="5">
        <f t="shared" si="0"/>
        <v>271</v>
      </c>
      <c r="M5" s="5">
        <f t="shared" si="0"/>
        <v>508</v>
      </c>
      <c r="N5" s="5">
        <f t="shared" si="0"/>
        <v>1903</v>
      </c>
      <c r="O5" s="5">
        <f t="shared" si="0"/>
        <v>562</v>
      </c>
      <c r="P5" s="5">
        <f t="shared" si="0"/>
        <v>401</v>
      </c>
      <c r="Q5" s="5">
        <f t="shared" si="0"/>
        <v>495</v>
      </c>
      <c r="R5" s="5">
        <f t="shared" si="0"/>
        <v>335</v>
      </c>
      <c r="S5" s="5">
        <f t="shared" si="0"/>
        <v>177</v>
      </c>
      <c r="T5" s="5">
        <f t="shared" si="0"/>
        <v>319</v>
      </c>
    </row>
    <row r="6" spans="1:20" ht="15.75" customHeight="1">
      <c r="A6" s="166"/>
      <c r="B6" s="79"/>
      <c r="C6" s="2" t="s">
        <v>0</v>
      </c>
      <c r="D6" s="19">
        <f>SUM(E6:T6)</f>
        <v>7911</v>
      </c>
      <c r="E6" s="5">
        <v>827</v>
      </c>
      <c r="F6" s="5">
        <v>646</v>
      </c>
      <c r="G6" s="5">
        <v>772</v>
      </c>
      <c r="H6" s="5">
        <v>362</v>
      </c>
      <c r="I6" s="5">
        <v>382</v>
      </c>
      <c r="J6" s="5">
        <v>2151</v>
      </c>
      <c r="K6" s="5">
        <v>360</v>
      </c>
      <c r="L6" s="5">
        <v>133</v>
      </c>
      <c r="M6" s="5">
        <v>255</v>
      </c>
      <c r="N6" s="5">
        <v>909</v>
      </c>
      <c r="O6" s="5">
        <v>276</v>
      </c>
      <c r="P6" s="5">
        <v>195</v>
      </c>
      <c r="Q6" s="5">
        <v>249</v>
      </c>
      <c r="R6" s="5">
        <v>167</v>
      </c>
      <c r="S6" s="5">
        <v>45</v>
      </c>
      <c r="T6" s="5">
        <v>182</v>
      </c>
    </row>
    <row r="7" spans="1:20" ht="15.75" customHeight="1">
      <c r="A7" s="166"/>
      <c r="B7" s="80"/>
      <c r="C7" s="2" t="s">
        <v>1</v>
      </c>
      <c r="D7" s="19">
        <f>SUM(E7:T7)</f>
        <v>8441</v>
      </c>
      <c r="E7" s="5">
        <v>875</v>
      </c>
      <c r="F7" s="5">
        <v>694</v>
      </c>
      <c r="G7" s="5">
        <v>737</v>
      </c>
      <c r="H7" s="5">
        <v>391</v>
      </c>
      <c r="I7" s="5">
        <v>389</v>
      </c>
      <c r="J7" s="5">
        <v>2400</v>
      </c>
      <c r="K7" s="5">
        <v>395</v>
      </c>
      <c r="L7" s="5">
        <v>138</v>
      </c>
      <c r="M7" s="5">
        <v>253</v>
      </c>
      <c r="N7" s="5">
        <v>994</v>
      </c>
      <c r="O7" s="5">
        <v>286</v>
      </c>
      <c r="P7" s="5">
        <v>206</v>
      </c>
      <c r="Q7" s="5">
        <v>246</v>
      </c>
      <c r="R7" s="5">
        <v>168</v>
      </c>
      <c r="S7" s="5">
        <v>132</v>
      </c>
      <c r="T7" s="5">
        <v>137</v>
      </c>
    </row>
    <row r="8" spans="1:20" ht="15.75" customHeight="1">
      <c r="A8" s="165" t="s">
        <v>196</v>
      </c>
      <c r="B8" s="167" t="s">
        <v>199</v>
      </c>
      <c r="C8" s="168"/>
      <c r="D8" s="19">
        <f>SUM(E8:T8)</f>
        <v>5811</v>
      </c>
      <c r="E8" s="5">
        <v>550</v>
      </c>
      <c r="F8" s="5">
        <v>485</v>
      </c>
      <c r="G8" s="5">
        <v>490</v>
      </c>
      <c r="H8" s="5">
        <v>253</v>
      </c>
      <c r="I8" s="5">
        <v>272</v>
      </c>
      <c r="J8" s="5">
        <v>1764</v>
      </c>
      <c r="K8" s="5">
        <v>270</v>
      </c>
      <c r="L8" s="5">
        <v>102</v>
      </c>
      <c r="M8" s="5">
        <v>179</v>
      </c>
      <c r="N8" s="5">
        <v>639</v>
      </c>
      <c r="O8" s="5">
        <v>187</v>
      </c>
      <c r="P8" s="5">
        <v>136</v>
      </c>
      <c r="Q8" s="5">
        <v>139</v>
      </c>
      <c r="R8" s="5">
        <v>140</v>
      </c>
      <c r="S8" s="5">
        <v>90</v>
      </c>
      <c r="T8" s="5">
        <v>115</v>
      </c>
    </row>
    <row r="9" spans="1:20" ht="15.75" customHeight="1">
      <c r="A9" s="166"/>
      <c r="B9" s="163" t="s">
        <v>189</v>
      </c>
      <c r="C9" s="164"/>
      <c r="D9" s="19">
        <f aca="true" t="shared" si="1" ref="D9:T9">D10+D11</f>
        <v>16386</v>
      </c>
      <c r="E9" s="5">
        <f t="shared" si="1"/>
        <v>1688</v>
      </c>
      <c r="F9" s="5">
        <f t="shared" si="1"/>
        <v>1354</v>
      </c>
      <c r="G9" s="5">
        <f t="shared" si="1"/>
        <v>1516</v>
      </c>
      <c r="H9" s="5">
        <f t="shared" si="1"/>
        <v>766</v>
      </c>
      <c r="I9" s="5">
        <f t="shared" si="1"/>
        <v>757</v>
      </c>
      <c r="J9" s="5">
        <f t="shared" si="1"/>
        <v>4589</v>
      </c>
      <c r="K9" s="5">
        <f t="shared" si="1"/>
        <v>758</v>
      </c>
      <c r="L9" s="5">
        <f t="shared" si="1"/>
        <v>262</v>
      </c>
      <c r="M9" s="5">
        <f t="shared" si="1"/>
        <v>495</v>
      </c>
      <c r="N9" s="5">
        <f t="shared" si="1"/>
        <v>1897</v>
      </c>
      <c r="O9" s="5">
        <f t="shared" si="1"/>
        <v>561</v>
      </c>
      <c r="P9" s="5">
        <f t="shared" si="1"/>
        <v>394</v>
      </c>
      <c r="Q9" s="5">
        <f t="shared" si="1"/>
        <v>490</v>
      </c>
      <c r="R9" s="5">
        <f t="shared" si="1"/>
        <v>378</v>
      </c>
      <c r="S9" s="5">
        <f t="shared" si="1"/>
        <v>164</v>
      </c>
      <c r="T9" s="5">
        <f t="shared" si="1"/>
        <v>317</v>
      </c>
    </row>
    <row r="10" spans="1:20" ht="15.75" customHeight="1">
      <c r="A10" s="166"/>
      <c r="B10" s="79"/>
      <c r="C10" s="2" t="s">
        <v>0</v>
      </c>
      <c r="D10" s="19">
        <f>SUM(E10:T10)</f>
        <v>7906</v>
      </c>
      <c r="E10" s="5">
        <v>816</v>
      </c>
      <c r="F10" s="5">
        <v>654</v>
      </c>
      <c r="G10" s="5">
        <v>767</v>
      </c>
      <c r="H10" s="5">
        <v>375</v>
      </c>
      <c r="I10" s="5">
        <v>376</v>
      </c>
      <c r="J10" s="5">
        <v>2176</v>
      </c>
      <c r="K10" s="5">
        <v>352</v>
      </c>
      <c r="L10" s="5">
        <v>131</v>
      </c>
      <c r="M10" s="5">
        <v>248</v>
      </c>
      <c r="N10" s="5">
        <v>903</v>
      </c>
      <c r="O10" s="5">
        <v>273</v>
      </c>
      <c r="P10" s="5">
        <v>192</v>
      </c>
      <c r="Q10" s="5">
        <v>246</v>
      </c>
      <c r="R10" s="5">
        <v>185</v>
      </c>
      <c r="S10" s="5">
        <v>35</v>
      </c>
      <c r="T10" s="5">
        <v>177</v>
      </c>
    </row>
    <row r="11" spans="1:20" ht="15.75" customHeight="1">
      <c r="A11" s="166"/>
      <c r="B11" s="80"/>
      <c r="C11" s="2" t="s">
        <v>1</v>
      </c>
      <c r="D11" s="19">
        <f>SUM(E11:T11)</f>
        <v>8480</v>
      </c>
      <c r="E11" s="5">
        <v>872</v>
      </c>
      <c r="F11" s="5">
        <v>700</v>
      </c>
      <c r="G11" s="5">
        <v>749</v>
      </c>
      <c r="H11" s="5">
        <v>391</v>
      </c>
      <c r="I11" s="5">
        <v>381</v>
      </c>
      <c r="J11" s="5">
        <v>2413</v>
      </c>
      <c r="K11" s="5">
        <v>406</v>
      </c>
      <c r="L11" s="5">
        <v>131</v>
      </c>
      <c r="M11" s="5">
        <v>247</v>
      </c>
      <c r="N11" s="5">
        <v>994</v>
      </c>
      <c r="O11" s="5">
        <v>288</v>
      </c>
      <c r="P11" s="5">
        <v>202</v>
      </c>
      <c r="Q11" s="5">
        <v>244</v>
      </c>
      <c r="R11" s="5">
        <v>193</v>
      </c>
      <c r="S11" s="5">
        <v>129</v>
      </c>
      <c r="T11" s="5">
        <v>140</v>
      </c>
    </row>
    <row r="12" spans="1:20" ht="15.75" customHeight="1">
      <c r="A12" s="165" t="s">
        <v>328</v>
      </c>
      <c r="B12" s="161" t="s">
        <v>311</v>
      </c>
      <c r="C12" s="162"/>
      <c r="D12" s="19">
        <f aca="true" t="shared" si="2" ref="D12:D31">SUM(E12:T12)</f>
        <v>5951</v>
      </c>
      <c r="E12" s="5">
        <v>557</v>
      </c>
      <c r="F12" s="5">
        <v>509</v>
      </c>
      <c r="G12" s="5">
        <v>489</v>
      </c>
      <c r="H12" s="5">
        <v>250</v>
      </c>
      <c r="I12" s="5">
        <v>277</v>
      </c>
      <c r="J12" s="5">
        <v>1792</v>
      </c>
      <c r="K12" s="5">
        <v>271</v>
      </c>
      <c r="L12" s="5">
        <v>105</v>
      </c>
      <c r="M12" s="5">
        <v>175</v>
      </c>
      <c r="N12" s="5">
        <v>647</v>
      </c>
      <c r="O12" s="5">
        <v>194</v>
      </c>
      <c r="P12" s="5">
        <v>136</v>
      </c>
      <c r="Q12" s="5">
        <v>139</v>
      </c>
      <c r="R12" s="8">
        <v>148</v>
      </c>
      <c r="S12" s="5">
        <v>83</v>
      </c>
      <c r="T12" s="5">
        <v>179</v>
      </c>
    </row>
    <row r="13" spans="1:20" ht="15.75" customHeight="1">
      <c r="A13" s="166"/>
      <c r="B13" s="163" t="s">
        <v>312</v>
      </c>
      <c r="C13" s="164"/>
      <c r="D13" s="19">
        <f t="shared" si="2"/>
        <v>16499</v>
      </c>
      <c r="E13" s="5">
        <v>1675</v>
      </c>
      <c r="F13" s="5">
        <v>1384</v>
      </c>
      <c r="G13" s="5">
        <v>1492</v>
      </c>
      <c r="H13" s="5">
        <v>755</v>
      </c>
      <c r="I13" s="5">
        <v>761</v>
      </c>
      <c r="J13" s="5">
        <v>4660</v>
      </c>
      <c r="K13" s="5">
        <v>786</v>
      </c>
      <c r="L13" s="5">
        <v>269</v>
      </c>
      <c r="M13" s="5">
        <v>476</v>
      </c>
      <c r="N13" s="5">
        <v>1915</v>
      </c>
      <c r="O13" s="5">
        <v>591</v>
      </c>
      <c r="P13" s="5">
        <v>389</v>
      </c>
      <c r="Q13" s="5">
        <v>486</v>
      </c>
      <c r="R13" s="8">
        <v>394</v>
      </c>
      <c r="S13" s="5">
        <v>144</v>
      </c>
      <c r="T13" s="5">
        <v>322</v>
      </c>
    </row>
    <row r="14" spans="1:20" ht="15.75" customHeight="1">
      <c r="A14" s="166"/>
      <c r="B14" s="79"/>
      <c r="C14" s="2" t="s">
        <v>313</v>
      </c>
      <c r="D14" s="19">
        <f t="shared" si="2"/>
        <v>7972</v>
      </c>
      <c r="E14" s="5">
        <v>821</v>
      </c>
      <c r="F14" s="5">
        <v>672</v>
      </c>
      <c r="G14" s="5">
        <v>754</v>
      </c>
      <c r="H14" s="5">
        <v>367</v>
      </c>
      <c r="I14" s="5">
        <v>384</v>
      </c>
      <c r="J14" s="5">
        <v>2198</v>
      </c>
      <c r="K14" s="5">
        <v>363</v>
      </c>
      <c r="L14" s="5">
        <v>131</v>
      </c>
      <c r="M14" s="5">
        <v>232</v>
      </c>
      <c r="N14" s="5">
        <v>913</v>
      </c>
      <c r="O14" s="5">
        <v>297</v>
      </c>
      <c r="P14" s="5">
        <v>189</v>
      </c>
      <c r="Q14" s="5">
        <v>243</v>
      </c>
      <c r="R14" s="8">
        <v>196</v>
      </c>
      <c r="S14" s="5">
        <v>29</v>
      </c>
      <c r="T14" s="5">
        <v>183</v>
      </c>
    </row>
    <row r="15" spans="1:20" ht="15.75" customHeight="1">
      <c r="A15" s="166"/>
      <c r="B15" s="80"/>
      <c r="C15" s="2" t="s">
        <v>314</v>
      </c>
      <c r="D15" s="19">
        <f t="shared" si="2"/>
        <v>8527</v>
      </c>
      <c r="E15" s="5">
        <v>854</v>
      </c>
      <c r="F15" s="5">
        <v>712</v>
      </c>
      <c r="G15" s="5">
        <v>738</v>
      </c>
      <c r="H15" s="5">
        <v>388</v>
      </c>
      <c r="I15" s="5">
        <v>377</v>
      </c>
      <c r="J15" s="5">
        <v>2462</v>
      </c>
      <c r="K15" s="5">
        <v>423</v>
      </c>
      <c r="L15" s="5">
        <v>138</v>
      </c>
      <c r="M15" s="5">
        <v>244</v>
      </c>
      <c r="N15" s="5">
        <v>1002</v>
      </c>
      <c r="O15" s="5">
        <v>294</v>
      </c>
      <c r="P15" s="5">
        <v>200</v>
      </c>
      <c r="Q15" s="5">
        <v>243</v>
      </c>
      <c r="R15" s="8">
        <v>198</v>
      </c>
      <c r="S15" s="5">
        <v>115</v>
      </c>
      <c r="T15" s="5">
        <v>139</v>
      </c>
    </row>
    <row r="16" spans="1:20" ht="15.75" customHeight="1">
      <c r="A16" s="165" t="s">
        <v>329</v>
      </c>
      <c r="B16" s="161" t="s">
        <v>311</v>
      </c>
      <c r="C16" s="162"/>
      <c r="D16" s="19">
        <f t="shared" si="2"/>
        <v>5936</v>
      </c>
      <c r="E16" s="5">
        <v>563</v>
      </c>
      <c r="F16" s="5">
        <v>529</v>
      </c>
      <c r="G16" s="5">
        <v>503</v>
      </c>
      <c r="H16" s="5">
        <v>247</v>
      </c>
      <c r="I16" s="5">
        <v>270</v>
      </c>
      <c r="J16" s="5">
        <v>1817</v>
      </c>
      <c r="K16" s="5">
        <v>278</v>
      </c>
      <c r="L16" s="5">
        <v>107</v>
      </c>
      <c r="M16" s="5">
        <v>172</v>
      </c>
      <c r="N16" s="5">
        <v>658</v>
      </c>
      <c r="O16" s="5">
        <v>195</v>
      </c>
      <c r="P16" s="5">
        <v>133</v>
      </c>
      <c r="Q16" s="5">
        <v>135</v>
      </c>
      <c r="R16" s="8">
        <v>166</v>
      </c>
      <c r="S16" s="5">
        <v>77</v>
      </c>
      <c r="T16" s="5">
        <v>86</v>
      </c>
    </row>
    <row r="17" spans="1:20" ht="15.75" customHeight="1">
      <c r="A17" s="166"/>
      <c r="B17" s="163" t="s">
        <v>312</v>
      </c>
      <c r="C17" s="164"/>
      <c r="D17" s="19">
        <f t="shared" si="2"/>
        <v>16444</v>
      </c>
      <c r="E17" s="5">
        <v>1681</v>
      </c>
      <c r="F17" s="5">
        <v>1418</v>
      </c>
      <c r="G17" s="5">
        <v>1492</v>
      </c>
      <c r="H17" s="5">
        <v>742</v>
      </c>
      <c r="I17" s="5">
        <v>737</v>
      </c>
      <c r="J17" s="5">
        <v>4648</v>
      </c>
      <c r="K17" s="5">
        <v>797</v>
      </c>
      <c r="L17" s="5">
        <v>264</v>
      </c>
      <c r="M17" s="5">
        <v>443</v>
      </c>
      <c r="N17" s="5">
        <v>1902</v>
      </c>
      <c r="O17" s="5">
        <v>583</v>
      </c>
      <c r="P17" s="5">
        <v>378</v>
      </c>
      <c r="Q17" s="5">
        <v>482</v>
      </c>
      <c r="R17" s="8">
        <v>434</v>
      </c>
      <c r="S17" s="5">
        <v>133</v>
      </c>
      <c r="T17" s="5">
        <v>310</v>
      </c>
    </row>
    <row r="18" spans="1:20" ht="15.75" customHeight="1">
      <c r="A18" s="166"/>
      <c r="B18" s="79"/>
      <c r="C18" s="2" t="s">
        <v>313</v>
      </c>
      <c r="D18" s="19">
        <f t="shared" si="2"/>
        <v>7980</v>
      </c>
      <c r="E18" s="5">
        <v>822</v>
      </c>
      <c r="F18" s="5">
        <v>692</v>
      </c>
      <c r="G18" s="5">
        <v>764</v>
      </c>
      <c r="H18" s="5">
        <v>365</v>
      </c>
      <c r="I18" s="5">
        <v>370</v>
      </c>
      <c r="J18" s="5">
        <v>2210</v>
      </c>
      <c r="K18" s="5">
        <v>379</v>
      </c>
      <c r="L18" s="5">
        <v>127</v>
      </c>
      <c r="M18" s="5">
        <v>222</v>
      </c>
      <c r="N18" s="5">
        <v>910</v>
      </c>
      <c r="O18" s="5">
        <v>287</v>
      </c>
      <c r="P18" s="5">
        <v>181</v>
      </c>
      <c r="Q18" s="5">
        <v>237</v>
      </c>
      <c r="R18" s="8">
        <v>206</v>
      </c>
      <c r="S18" s="5">
        <v>29</v>
      </c>
      <c r="T18" s="5">
        <v>179</v>
      </c>
    </row>
    <row r="19" spans="1:20" ht="15.75" customHeight="1">
      <c r="A19" s="166"/>
      <c r="B19" s="80"/>
      <c r="C19" s="2" t="s">
        <v>314</v>
      </c>
      <c r="D19" s="19">
        <f t="shared" si="2"/>
        <v>8464</v>
      </c>
      <c r="E19" s="5">
        <v>859</v>
      </c>
      <c r="F19" s="5">
        <v>726</v>
      </c>
      <c r="G19" s="5">
        <v>728</v>
      </c>
      <c r="H19" s="5">
        <v>377</v>
      </c>
      <c r="I19" s="5">
        <v>367</v>
      </c>
      <c r="J19" s="5">
        <v>2438</v>
      </c>
      <c r="K19" s="5">
        <v>418</v>
      </c>
      <c r="L19" s="5">
        <v>137</v>
      </c>
      <c r="M19" s="5">
        <v>221</v>
      </c>
      <c r="N19" s="5">
        <v>992</v>
      </c>
      <c r="O19" s="5">
        <v>296</v>
      </c>
      <c r="P19" s="5">
        <v>197</v>
      </c>
      <c r="Q19" s="5">
        <v>245</v>
      </c>
      <c r="R19" s="8">
        <v>228</v>
      </c>
      <c r="S19" s="5">
        <v>104</v>
      </c>
      <c r="T19" s="5">
        <v>131</v>
      </c>
    </row>
    <row r="20" spans="1:20" ht="15.75" customHeight="1">
      <c r="A20" s="165" t="s">
        <v>330</v>
      </c>
      <c r="B20" s="161" t="s">
        <v>311</v>
      </c>
      <c r="C20" s="162"/>
      <c r="D20" s="19">
        <f t="shared" si="2"/>
        <v>5988</v>
      </c>
      <c r="E20" s="5">
        <v>567</v>
      </c>
      <c r="F20" s="5">
        <v>529</v>
      </c>
      <c r="G20" s="5">
        <v>501</v>
      </c>
      <c r="H20" s="5">
        <v>243</v>
      </c>
      <c r="I20" s="5">
        <v>271</v>
      </c>
      <c r="J20" s="5">
        <v>1854</v>
      </c>
      <c r="K20" s="5">
        <v>286</v>
      </c>
      <c r="L20" s="5">
        <v>110</v>
      </c>
      <c r="M20" s="5">
        <v>171</v>
      </c>
      <c r="N20" s="5">
        <v>657</v>
      </c>
      <c r="O20" s="5">
        <v>201</v>
      </c>
      <c r="P20" s="5">
        <v>130</v>
      </c>
      <c r="Q20" s="5">
        <v>138</v>
      </c>
      <c r="R20" s="8">
        <v>175</v>
      </c>
      <c r="S20" s="5">
        <v>75</v>
      </c>
      <c r="T20" s="5">
        <v>80</v>
      </c>
    </row>
    <row r="21" spans="1:20" ht="15.75" customHeight="1">
      <c r="A21" s="166"/>
      <c r="B21" s="163" t="s">
        <v>312</v>
      </c>
      <c r="C21" s="164"/>
      <c r="D21" s="19">
        <f t="shared" si="2"/>
        <v>16385</v>
      </c>
      <c r="E21" s="5">
        <v>1686</v>
      </c>
      <c r="F21" s="5">
        <v>1386</v>
      </c>
      <c r="G21" s="5">
        <v>1468</v>
      </c>
      <c r="H21" s="5">
        <v>714</v>
      </c>
      <c r="I21" s="5">
        <v>740</v>
      </c>
      <c r="J21" s="5">
        <v>4704</v>
      </c>
      <c r="K21" s="5">
        <v>809</v>
      </c>
      <c r="L21" s="5">
        <v>258</v>
      </c>
      <c r="M21" s="5">
        <v>416</v>
      </c>
      <c r="N21" s="5">
        <v>1885</v>
      </c>
      <c r="O21" s="5">
        <v>590</v>
      </c>
      <c r="P21" s="5">
        <v>362</v>
      </c>
      <c r="Q21" s="5">
        <v>482</v>
      </c>
      <c r="R21" s="8">
        <v>472</v>
      </c>
      <c r="S21" s="5">
        <v>124</v>
      </c>
      <c r="T21" s="5">
        <v>289</v>
      </c>
    </row>
    <row r="22" spans="1:20" ht="15.75" customHeight="1">
      <c r="A22" s="166"/>
      <c r="B22" s="79"/>
      <c r="C22" s="2" t="s">
        <v>313</v>
      </c>
      <c r="D22" s="19">
        <f t="shared" si="2"/>
        <v>7956</v>
      </c>
      <c r="E22" s="5">
        <v>833</v>
      </c>
      <c r="F22" s="5">
        <v>676</v>
      </c>
      <c r="G22" s="5">
        <v>756</v>
      </c>
      <c r="H22" s="5">
        <v>348</v>
      </c>
      <c r="I22" s="5">
        <v>375</v>
      </c>
      <c r="J22" s="5">
        <v>2224</v>
      </c>
      <c r="K22" s="5">
        <v>386</v>
      </c>
      <c r="L22" s="5">
        <v>124</v>
      </c>
      <c r="M22" s="5">
        <v>212</v>
      </c>
      <c r="N22" s="5">
        <v>905</v>
      </c>
      <c r="O22" s="5">
        <v>294</v>
      </c>
      <c r="P22" s="5">
        <v>177</v>
      </c>
      <c r="Q22" s="5">
        <v>236</v>
      </c>
      <c r="R22" s="8">
        <v>222</v>
      </c>
      <c r="S22" s="5">
        <v>25</v>
      </c>
      <c r="T22" s="5">
        <v>163</v>
      </c>
    </row>
    <row r="23" spans="1:20" ht="15.75" customHeight="1">
      <c r="A23" s="166"/>
      <c r="B23" s="80"/>
      <c r="C23" s="2" t="s">
        <v>314</v>
      </c>
      <c r="D23" s="19">
        <f t="shared" si="2"/>
        <v>8429</v>
      </c>
      <c r="E23" s="5">
        <v>853</v>
      </c>
      <c r="F23" s="5">
        <v>710</v>
      </c>
      <c r="G23" s="5">
        <v>712</v>
      </c>
      <c r="H23" s="5">
        <v>366</v>
      </c>
      <c r="I23" s="5">
        <v>365</v>
      </c>
      <c r="J23" s="5">
        <v>2480</v>
      </c>
      <c r="K23" s="5">
        <v>423</v>
      </c>
      <c r="L23" s="5">
        <v>134</v>
      </c>
      <c r="M23" s="5">
        <v>204</v>
      </c>
      <c r="N23" s="5">
        <v>980</v>
      </c>
      <c r="O23" s="5">
        <v>296</v>
      </c>
      <c r="P23" s="5">
        <v>185</v>
      </c>
      <c r="Q23" s="5">
        <v>246</v>
      </c>
      <c r="R23" s="8">
        <v>250</v>
      </c>
      <c r="S23" s="5">
        <v>99</v>
      </c>
      <c r="T23" s="5">
        <v>126</v>
      </c>
    </row>
    <row r="24" spans="1:20" ht="15.75" customHeight="1">
      <c r="A24" s="165" t="s">
        <v>331</v>
      </c>
      <c r="B24" s="161" t="s">
        <v>311</v>
      </c>
      <c r="C24" s="162"/>
      <c r="D24" s="19">
        <f t="shared" si="2"/>
        <v>6074</v>
      </c>
      <c r="E24" s="5">
        <v>567</v>
      </c>
      <c r="F24" s="5">
        <v>517</v>
      </c>
      <c r="G24" s="5">
        <v>510</v>
      </c>
      <c r="H24" s="5">
        <v>244</v>
      </c>
      <c r="I24" s="5">
        <v>274</v>
      </c>
      <c r="J24" s="5">
        <v>1881</v>
      </c>
      <c r="K24" s="5">
        <v>291</v>
      </c>
      <c r="L24" s="5">
        <v>109</v>
      </c>
      <c r="M24" s="5">
        <v>174</v>
      </c>
      <c r="N24" s="5">
        <v>677</v>
      </c>
      <c r="O24" s="5">
        <v>208</v>
      </c>
      <c r="P24" s="5">
        <v>137</v>
      </c>
      <c r="Q24" s="5">
        <v>138</v>
      </c>
      <c r="R24" s="5">
        <v>187</v>
      </c>
      <c r="S24" s="5">
        <v>72</v>
      </c>
      <c r="T24" s="5">
        <v>88</v>
      </c>
    </row>
    <row r="25" spans="1:20" ht="15.75" customHeight="1">
      <c r="A25" s="166"/>
      <c r="B25" s="163" t="s">
        <v>312</v>
      </c>
      <c r="C25" s="164"/>
      <c r="D25" s="19">
        <f t="shared" si="2"/>
        <v>16344</v>
      </c>
      <c r="E25" s="5">
        <v>1636</v>
      </c>
      <c r="F25" s="5">
        <v>1374</v>
      </c>
      <c r="G25" s="5">
        <v>1466</v>
      </c>
      <c r="H25" s="5">
        <v>695</v>
      </c>
      <c r="I25" s="5">
        <v>734</v>
      </c>
      <c r="J25" s="5">
        <v>4700</v>
      </c>
      <c r="K25" s="5">
        <v>801</v>
      </c>
      <c r="L25" s="5">
        <v>263</v>
      </c>
      <c r="M25" s="5">
        <v>416</v>
      </c>
      <c r="N25" s="5">
        <v>1903</v>
      </c>
      <c r="O25" s="5">
        <v>597</v>
      </c>
      <c r="P25" s="5">
        <v>380</v>
      </c>
      <c r="Q25" s="5">
        <v>474</v>
      </c>
      <c r="R25" s="5">
        <v>496</v>
      </c>
      <c r="S25" s="5">
        <v>116</v>
      </c>
      <c r="T25" s="5">
        <v>293</v>
      </c>
    </row>
    <row r="26" spans="1:20" ht="15.75" customHeight="1">
      <c r="A26" s="166"/>
      <c r="B26" s="79"/>
      <c r="C26" s="2" t="s">
        <v>313</v>
      </c>
      <c r="D26" s="19">
        <f t="shared" si="2"/>
        <v>7940</v>
      </c>
      <c r="E26" s="5">
        <v>807</v>
      </c>
      <c r="F26" s="5">
        <v>663</v>
      </c>
      <c r="G26" s="5">
        <v>761</v>
      </c>
      <c r="H26" s="5">
        <v>338</v>
      </c>
      <c r="I26" s="5">
        <v>372</v>
      </c>
      <c r="J26" s="5">
        <v>2223</v>
      </c>
      <c r="K26" s="5">
        <v>391</v>
      </c>
      <c r="L26" s="5">
        <v>123</v>
      </c>
      <c r="M26" s="5">
        <v>211</v>
      </c>
      <c r="N26" s="5">
        <v>917</v>
      </c>
      <c r="O26" s="5">
        <v>298</v>
      </c>
      <c r="P26" s="5">
        <v>190</v>
      </c>
      <c r="Q26" s="5">
        <v>228</v>
      </c>
      <c r="R26" s="5">
        <v>229</v>
      </c>
      <c r="S26" s="5">
        <v>23</v>
      </c>
      <c r="T26" s="5">
        <v>166</v>
      </c>
    </row>
    <row r="27" spans="1:20" ht="15.75" customHeight="1">
      <c r="A27" s="166"/>
      <c r="B27" s="80"/>
      <c r="C27" s="2" t="s">
        <v>314</v>
      </c>
      <c r="D27" s="19">
        <f t="shared" si="2"/>
        <v>8404</v>
      </c>
      <c r="E27" s="5">
        <v>829</v>
      </c>
      <c r="F27" s="5">
        <v>711</v>
      </c>
      <c r="G27" s="5">
        <v>705</v>
      </c>
      <c r="H27" s="5">
        <v>357</v>
      </c>
      <c r="I27" s="5">
        <v>362</v>
      </c>
      <c r="J27" s="5">
        <v>2477</v>
      </c>
      <c r="K27" s="5">
        <v>410</v>
      </c>
      <c r="L27" s="5">
        <v>140</v>
      </c>
      <c r="M27" s="5">
        <v>205</v>
      </c>
      <c r="N27" s="5">
        <v>986</v>
      </c>
      <c r="O27" s="5">
        <v>299</v>
      </c>
      <c r="P27" s="5">
        <v>190</v>
      </c>
      <c r="Q27" s="5">
        <v>246</v>
      </c>
      <c r="R27" s="5">
        <v>267</v>
      </c>
      <c r="S27" s="5">
        <v>93</v>
      </c>
      <c r="T27" s="5">
        <v>127</v>
      </c>
    </row>
    <row r="28" spans="1:20" ht="15.75" customHeight="1">
      <c r="A28" s="165" t="s">
        <v>332</v>
      </c>
      <c r="B28" s="161" t="s">
        <v>311</v>
      </c>
      <c r="C28" s="162"/>
      <c r="D28" s="19">
        <f t="shared" si="2"/>
        <v>6168</v>
      </c>
      <c r="E28" s="5">
        <v>581</v>
      </c>
      <c r="F28" s="5">
        <v>525</v>
      </c>
      <c r="G28" s="5">
        <v>506</v>
      </c>
      <c r="H28" s="5">
        <v>270</v>
      </c>
      <c r="I28" s="5">
        <v>285</v>
      </c>
      <c r="J28" s="5">
        <v>1905</v>
      </c>
      <c r="K28" s="5">
        <v>298</v>
      </c>
      <c r="L28" s="5">
        <v>108</v>
      </c>
      <c r="M28" s="5">
        <v>175</v>
      </c>
      <c r="N28" s="5">
        <v>673</v>
      </c>
      <c r="O28" s="5">
        <v>210</v>
      </c>
      <c r="P28" s="5">
        <v>141</v>
      </c>
      <c r="Q28" s="5">
        <v>139</v>
      </c>
      <c r="R28" s="5">
        <v>193</v>
      </c>
      <c r="S28" s="5">
        <v>68</v>
      </c>
      <c r="T28" s="5">
        <v>91</v>
      </c>
    </row>
    <row r="29" spans="1:20" ht="15.75" customHeight="1">
      <c r="A29" s="166"/>
      <c r="B29" s="163" t="s">
        <v>312</v>
      </c>
      <c r="C29" s="164"/>
      <c r="D29" s="19">
        <f t="shared" si="2"/>
        <v>16413</v>
      </c>
      <c r="E29" s="5">
        <v>1674</v>
      </c>
      <c r="F29" s="5">
        <v>1380</v>
      </c>
      <c r="G29" s="5">
        <v>1432</v>
      </c>
      <c r="H29" s="5">
        <v>738</v>
      </c>
      <c r="I29" s="5">
        <v>754</v>
      </c>
      <c r="J29" s="5">
        <v>4740</v>
      </c>
      <c r="K29" s="5">
        <v>798</v>
      </c>
      <c r="L29" s="5">
        <v>252</v>
      </c>
      <c r="M29" s="5">
        <v>406</v>
      </c>
      <c r="N29" s="5">
        <v>1860</v>
      </c>
      <c r="O29" s="5">
        <v>603</v>
      </c>
      <c r="P29" s="5">
        <v>390</v>
      </c>
      <c r="Q29" s="5">
        <v>466</v>
      </c>
      <c r="R29" s="5">
        <v>511</v>
      </c>
      <c r="S29" s="5">
        <v>103</v>
      </c>
      <c r="T29" s="5">
        <v>306</v>
      </c>
    </row>
    <row r="30" spans="1:20" ht="15.75" customHeight="1">
      <c r="A30" s="166"/>
      <c r="B30" s="79"/>
      <c r="C30" s="2" t="s">
        <v>313</v>
      </c>
      <c r="D30" s="19">
        <f t="shared" si="2"/>
        <v>7970</v>
      </c>
      <c r="E30" s="5">
        <v>828</v>
      </c>
      <c r="F30" s="5">
        <v>664</v>
      </c>
      <c r="G30" s="5">
        <v>738</v>
      </c>
      <c r="H30" s="5">
        <v>351</v>
      </c>
      <c r="I30" s="5">
        <v>382</v>
      </c>
      <c r="J30" s="5">
        <v>2234</v>
      </c>
      <c r="K30" s="5">
        <v>391</v>
      </c>
      <c r="L30" s="5">
        <v>118</v>
      </c>
      <c r="M30" s="5">
        <v>208</v>
      </c>
      <c r="N30" s="5">
        <v>897</v>
      </c>
      <c r="O30" s="5">
        <v>309</v>
      </c>
      <c r="P30" s="5">
        <v>191</v>
      </c>
      <c r="Q30" s="5">
        <v>226</v>
      </c>
      <c r="R30" s="5">
        <v>239</v>
      </c>
      <c r="S30" s="5">
        <v>18</v>
      </c>
      <c r="T30" s="5">
        <v>176</v>
      </c>
    </row>
    <row r="31" spans="1:20" ht="15.75" customHeight="1">
      <c r="A31" s="166"/>
      <c r="B31" s="80"/>
      <c r="C31" s="2" t="s">
        <v>314</v>
      </c>
      <c r="D31" s="19">
        <f t="shared" si="2"/>
        <v>8443</v>
      </c>
      <c r="E31" s="5">
        <v>846</v>
      </c>
      <c r="F31" s="5">
        <v>716</v>
      </c>
      <c r="G31" s="5">
        <v>694</v>
      </c>
      <c r="H31" s="5">
        <v>387</v>
      </c>
      <c r="I31" s="5">
        <v>372</v>
      </c>
      <c r="J31" s="5">
        <v>2506</v>
      </c>
      <c r="K31" s="5">
        <v>407</v>
      </c>
      <c r="L31" s="5">
        <v>134</v>
      </c>
      <c r="M31" s="5">
        <v>198</v>
      </c>
      <c r="N31" s="5">
        <v>963</v>
      </c>
      <c r="O31" s="5">
        <v>294</v>
      </c>
      <c r="P31" s="5">
        <v>199</v>
      </c>
      <c r="Q31" s="5">
        <v>240</v>
      </c>
      <c r="R31" s="5">
        <v>272</v>
      </c>
      <c r="S31" s="5">
        <v>85</v>
      </c>
      <c r="T31" s="5">
        <v>130</v>
      </c>
    </row>
    <row r="32" spans="1:20" ht="15.75" customHeight="1">
      <c r="A32" s="165" t="s">
        <v>333</v>
      </c>
      <c r="B32" s="161" t="s">
        <v>311</v>
      </c>
      <c r="C32" s="162"/>
      <c r="D32" s="19">
        <f>SUM(E32:T32)</f>
        <v>6295</v>
      </c>
      <c r="E32" s="5">
        <v>590</v>
      </c>
      <c r="F32" s="5">
        <v>552</v>
      </c>
      <c r="G32" s="5">
        <v>512</v>
      </c>
      <c r="H32" s="5">
        <v>271</v>
      </c>
      <c r="I32" s="5">
        <v>296</v>
      </c>
      <c r="J32" s="5">
        <v>1939</v>
      </c>
      <c r="K32" s="5">
        <v>305</v>
      </c>
      <c r="L32" s="5">
        <v>115</v>
      </c>
      <c r="M32" s="5">
        <v>182</v>
      </c>
      <c r="N32" s="5">
        <v>691</v>
      </c>
      <c r="O32" s="5">
        <v>209</v>
      </c>
      <c r="P32" s="5">
        <v>150</v>
      </c>
      <c r="Q32" s="5">
        <v>138</v>
      </c>
      <c r="R32" s="5">
        <v>198</v>
      </c>
      <c r="S32" s="5">
        <v>66</v>
      </c>
      <c r="T32" s="5">
        <v>81</v>
      </c>
    </row>
    <row r="33" spans="1:20" ht="15.75" customHeight="1">
      <c r="A33" s="166"/>
      <c r="B33" s="163" t="s">
        <v>312</v>
      </c>
      <c r="C33" s="164"/>
      <c r="D33" s="19">
        <f>SUM(E33:T33)</f>
        <v>16513</v>
      </c>
      <c r="E33" s="5">
        <v>1691</v>
      </c>
      <c r="F33" s="5">
        <v>1456</v>
      </c>
      <c r="G33" s="5">
        <v>1416</v>
      </c>
      <c r="H33" s="5">
        <v>742</v>
      </c>
      <c r="I33" s="5">
        <v>748</v>
      </c>
      <c r="J33" s="5">
        <v>4804</v>
      </c>
      <c r="K33" s="5">
        <v>796</v>
      </c>
      <c r="L33" s="5">
        <v>271</v>
      </c>
      <c r="M33" s="5">
        <v>394</v>
      </c>
      <c r="N33" s="5">
        <v>1855</v>
      </c>
      <c r="O33" s="5">
        <v>601</v>
      </c>
      <c r="P33" s="5">
        <v>386</v>
      </c>
      <c r="Q33" s="5">
        <v>451</v>
      </c>
      <c r="R33" s="5">
        <v>527</v>
      </c>
      <c r="S33" s="5">
        <v>96</v>
      </c>
      <c r="T33" s="5">
        <v>279</v>
      </c>
    </row>
    <row r="34" spans="1:20" ht="15.75" customHeight="1">
      <c r="A34" s="166"/>
      <c r="B34" s="79"/>
      <c r="C34" s="2" t="s">
        <v>313</v>
      </c>
      <c r="D34" s="19">
        <f>SUM(E34:T34)</f>
        <v>7992</v>
      </c>
      <c r="E34" s="5">
        <v>828</v>
      </c>
      <c r="F34" s="5">
        <v>701</v>
      </c>
      <c r="G34" s="5">
        <v>731</v>
      </c>
      <c r="H34" s="5">
        <v>350</v>
      </c>
      <c r="I34" s="5">
        <v>373</v>
      </c>
      <c r="J34" s="5">
        <v>2255</v>
      </c>
      <c r="K34" s="5">
        <v>391</v>
      </c>
      <c r="L34" s="5">
        <v>127</v>
      </c>
      <c r="M34" s="5">
        <v>199</v>
      </c>
      <c r="N34" s="5">
        <v>893</v>
      </c>
      <c r="O34" s="5">
        <v>314</v>
      </c>
      <c r="P34" s="5">
        <v>187</v>
      </c>
      <c r="Q34" s="5">
        <v>218</v>
      </c>
      <c r="R34" s="5">
        <v>244</v>
      </c>
      <c r="S34" s="5">
        <v>16</v>
      </c>
      <c r="T34" s="5">
        <v>165</v>
      </c>
    </row>
    <row r="35" spans="1:20" ht="15.75" customHeight="1">
      <c r="A35" s="166"/>
      <c r="B35" s="80"/>
      <c r="C35" s="2" t="s">
        <v>314</v>
      </c>
      <c r="D35" s="19">
        <f>SUM(E35:T35)</f>
        <v>8521</v>
      </c>
      <c r="E35" s="5">
        <v>863</v>
      </c>
      <c r="F35" s="5">
        <v>755</v>
      </c>
      <c r="G35" s="5">
        <v>685</v>
      </c>
      <c r="H35" s="5">
        <v>392</v>
      </c>
      <c r="I35" s="5">
        <v>375</v>
      </c>
      <c r="J35" s="5">
        <v>2549</v>
      </c>
      <c r="K35" s="5">
        <v>405</v>
      </c>
      <c r="L35" s="5">
        <v>144</v>
      </c>
      <c r="M35" s="5">
        <v>195</v>
      </c>
      <c r="N35" s="5">
        <v>962</v>
      </c>
      <c r="O35" s="5">
        <v>287</v>
      </c>
      <c r="P35" s="5">
        <v>199</v>
      </c>
      <c r="Q35" s="5">
        <v>233</v>
      </c>
      <c r="R35" s="5">
        <v>283</v>
      </c>
      <c r="S35" s="5">
        <v>80</v>
      </c>
      <c r="T35" s="5">
        <v>114</v>
      </c>
    </row>
    <row r="36" spans="1:20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5" t="s">
        <v>197</v>
      </c>
    </row>
  </sheetData>
  <sheetProtection/>
  <mergeCells count="26">
    <mergeCell ref="A4:A7"/>
    <mergeCell ref="A8:A11"/>
    <mergeCell ref="B3:C3"/>
    <mergeCell ref="A28:A31"/>
    <mergeCell ref="B12:C12"/>
    <mergeCell ref="B13:C13"/>
    <mergeCell ref="B16:C16"/>
    <mergeCell ref="B17:C17"/>
    <mergeCell ref="B20:C20"/>
    <mergeCell ref="B21:C21"/>
    <mergeCell ref="A32:A35"/>
    <mergeCell ref="A1:T1"/>
    <mergeCell ref="B4:C4"/>
    <mergeCell ref="B5:C5"/>
    <mergeCell ref="B8:C8"/>
    <mergeCell ref="A12:A15"/>
    <mergeCell ref="A16:A19"/>
    <mergeCell ref="A20:A23"/>
    <mergeCell ref="A24:A27"/>
    <mergeCell ref="B9:C9"/>
    <mergeCell ref="B24:C24"/>
    <mergeCell ref="B33:C33"/>
    <mergeCell ref="B25:C25"/>
    <mergeCell ref="B28:C28"/>
    <mergeCell ref="B29:C29"/>
    <mergeCell ref="B32:C32"/>
  </mergeCells>
  <printOptions horizontalCentered="1" verticalCentered="1"/>
  <pageMargins left="0" right="0" top="0" bottom="0" header="0" footer="0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Normal="60" zoomScaleSheetLayoutView="100" zoomScalePageLayoutView="0" workbookViewId="0" topLeftCell="A1">
      <selection activeCell="F16" sqref="F16"/>
    </sheetView>
  </sheetViews>
  <sheetFormatPr defaultColWidth="9.00390625" defaultRowHeight="13.5"/>
  <cols>
    <col min="1" max="3" width="12.50390625" style="0" customWidth="1"/>
    <col min="5" max="5" width="9.75390625" style="0" customWidth="1"/>
    <col min="6" max="7" width="12.50390625" style="0" customWidth="1"/>
    <col min="9" max="9" width="10.00390625" style="0" customWidth="1"/>
    <col min="10" max="10" width="12.50390625" style="0" customWidth="1"/>
    <col min="11" max="11" width="12.625" style="0" customWidth="1"/>
    <col min="13" max="13" width="10.25390625" style="0" customWidth="1"/>
    <col min="14" max="14" width="9.875" style="0" customWidth="1"/>
  </cols>
  <sheetData>
    <row r="1" spans="1:11" ht="18.75">
      <c r="A1" s="158" t="s">
        <v>275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3.5">
      <c r="A2" s="1" t="s">
        <v>228</v>
      </c>
      <c r="B2" s="1"/>
      <c r="C2" s="1"/>
      <c r="D2" s="1"/>
      <c r="E2" s="1"/>
      <c r="F2" s="1"/>
      <c r="G2" s="1"/>
      <c r="H2" s="1"/>
      <c r="I2" s="1"/>
      <c r="J2" s="6"/>
      <c r="K2" s="105" t="s">
        <v>234</v>
      </c>
    </row>
    <row r="3" spans="1:11" ht="13.5">
      <c r="A3" s="166" t="s">
        <v>236</v>
      </c>
      <c r="B3" s="166" t="s">
        <v>221</v>
      </c>
      <c r="C3" s="166"/>
      <c r="D3" s="166"/>
      <c r="E3" s="166"/>
      <c r="F3" s="166" t="s">
        <v>222</v>
      </c>
      <c r="G3" s="166"/>
      <c r="H3" s="166"/>
      <c r="I3" s="166"/>
      <c r="J3" s="166" t="s">
        <v>213</v>
      </c>
      <c r="K3" s="173" t="s">
        <v>223</v>
      </c>
    </row>
    <row r="4" spans="1:11" ht="13.5">
      <c r="A4" s="166"/>
      <c r="B4" s="15" t="s">
        <v>217</v>
      </c>
      <c r="C4" s="15" t="s">
        <v>218</v>
      </c>
      <c r="D4" s="166" t="s">
        <v>211</v>
      </c>
      <c r="E4" s="166"/>
      <c r="F4" s="15" t="s">
        <v>219</v>
      </c>
      <c r="G4" s="15" t="s">
        <v>220</v>
      </c>
      <c r="H4" s="166" t="s">
        <v>212</v>
      </c>
      <c r="I4" s="166"/>
      <c r="J4" s="166"/>
      <c r="K4" s="173"/>
    </row>
    <row r="5" spans="1:11" ht="24.75" customHeight="1">
      <c r="A5" s="78" t="s">
        <v>334</v>
      </c>
      <c r="B5" s="5">
        <v>187</v>
      </c>
      <c r="C5" s="5">
        <v>95</v>
      </c>
      <c r="D5" s="84">
        <f>B5-C5</f>
        <v>92</v>
      </c>
      <c r="E5" s="85">
        <f aca="true" t="shared" si="0" ref="E5:E11">D5/K5*1000</f>
        <v>5.614549005248382</v>
      </c>
      <c r="F5" s="5">
        <v>822</v>
      </c>
      <c r="G5" s="5">
        <v>864</v>
      </c>
      <c r="H5" s="84">
        <f>F5-G5</f>
        <v>-42</v>
      </c>
      <c r="I5" s="85">
        <f aca="true" t="shared" si="1" ref="I5:I11">H5/K5*1000</f>
        <v>-2.563163676309044</v>
      </c>
      <c r="J5" s="5">
        <f>D5+H5</f>
        <v>50</v>
      </c>
      <c r="K5" s="5">
        <v>16386</v>
      </c>
    </row>
    <row r="6" spans="1:11" ht="24.75" customHeight="1">
      <c r="A6" s="78" t="s">
        <v>322</v>
      </c>
      <c r="B6" s="5">
        <v>215</v>
      </c>
      <c r="C6" s="5">
        <v>101</v>
      </c>
      <c r="D6" s="84">
        <f aca="true" t="shared" si="2" ref="D6:D11">B6-C6</f>
        <v>114</v>
      </c>
      <c r="E6" s="85">
        <f t="shared" si="0"/>
        <v>6.909509667252561</v>
      </c>
      <c r="F6" s="5">
        <v>1036</v>
      </c>
      <c r="G6" s="5">
        <v>1037</v>
      </c>
      <c r="H6" s="84">
        <f aca="true" t="shared" si="3" ref="H6:H11">F6-G6</f>
        <v>-1</v>
      </c>
      <c r="I6" s="85">
        <f t="shared" si="1"/>
        <v>-0.06060973392326807</v>
      </c>
      <c r="J6" s="5">
        <f aca="true" t="shared" si="4" ref="J6:J11">D6+H6</f>
        <v>113</v>
      </c>
      <c r="K6" s="5">
        <v>16499</v>
      </c>
    </row>
    <row r="7" spans="1:11" ht="24.75" customHeight="1">
      <c r="A7" s="78" t="s">
        <v>323</v>
      </c>
      <c r="B7" s="5">
        <v>197</v>
      </c>
      <c r="C7" s="5">
        <v>119</v>
      </c>
      <c r="D7" s="84">
        <f t="shared" si="2"/>
        <v>78</v>
      </c>
      <c r="E7" s="85">
        <f t="shared" si="0"/>
        <v>4.743371442471418</v>
      </c>
      <c r="F7" s="5">
        <v>1018</v>
      </c>
      <c r="G7" s="5">
        <v>1151</v>
      </c>
      <c r="H7" s="84">
        <f t="shared" si="3"/>
        <v>-133</v>
      </c>
      <c r="I7" s="85">
        <f t="shared" si="1"/>
        <v>-8.088056433957675</v>
      </c>
      <c r="J7" s="84">
        <f t="shared" si="4"/>
        <v>-55</v>
      </c>
      <c r="K7" s="5">
        <v>16444</v>
      </c>
    </row>
    <row r="8" spans="1:11" ht="24.75" customHeight="1">
      <c r="A8" s="78" t="s">
        <v>324</v>
      </c>
      <c r="B8" s="5">
        <v>166</v>
      </c>
      <c r="C8" s="5">
        <v>125</v>
      </c>
      <c r="D8" s="84">
        <f t="shared" si="2"/>
        <v>41</v>
      </c>
      <c r="E8" s="85">
        <f t="shared" si="0"/>
        <v>2.502288678669515</v>
      </c>
      <c r="F8" s="5">
        <v>945</v>
      </c>
      <c r="G8" s="5">
        <v>1045</v>
      </c>
      <c r="H8" s="84">
        <f t="shared" si="3"/>
        <v>-100</v>
      </c>
      <c r="I8" s="85">
        <f t="shared" si="1"/>
        <v>-6.103143118706134</v>
      </c>
      <c r="J8" s="84">
        <f>D8+H8</f>
        <v>-59</v>
      </c>
      <c r="K8" s="5">
        <v>16385</v>
      </c>
    </row>
    <row r="9" spans="1:11" ht="24.75" customHeight="1">
      <c r="A9" s="78" t="s">
        <v>325</v>
      </c>
      <c r="B9" s="5">
        <v>188</v>
      </c>
      <c r="C9" s="5">
        <v>103</v>
      </c>
      <c r="D9" s="84">
        <f t="shared" si="2"/>
        <v>85</v>
      </c>
      <c r="E9" s="85">
        <f t="shared" si="0"/>
        <v>5.2006852667645616</v>
      </c>
      <c r="F9" s="5">
        <v>1002</v>
      </c>
      <c r="G9" s="5">
        <v>1128</v>
      </c>
      <c r="H9" s="84">
        <f t="shared" si="3"/>
        <v>-126</v>
      </c>
      <c r="I9" s="85">
        <f t="shared" si="1"/>
        <v>-7.709251101321586</v>
      </c>
      <c r="J9" s="84">
        <f>D9+H9</f>
        <v>-41</v>
      </c>
      <c r="K9" s="5">
        <v>16344</v>
      </c>
    </row>
    <row r="10" spans="1:11" ht="24.75" customHeight="1">
      <c r="A10" s="78" t="s">
        <v>326</v>
      </c>
      <c r="B10" s="5">
        <v>202</v>
      </c>
      <c r="C10" s="5">
        <v>117</v>
      </c>
      <c r="D10" s="84">
        <f t="shared" si="2"/>
        <v>85</v>
      </c>
      <c r="E10" s="85">
        <f t="shared" si="0"/>
        <v>5.178821665752757</v>
      </c>
      <c r="F10" s="5">
        <v>959</v>
      </c>
      <c r="G10" s="5">
        <v>975</v>
      </c>
      <c r="H10" s="84">
        <f t="shared" si="3"/>
        <v>-16</v>
      </c>
      <c r="I10" s="85">
        <f t="shared" si="1"/>
        <v>-0.9748370194358131</v>
      </c>
      <c r="J10" s="5">
        <f t="shared" si="4"/>
        <v>69</v>
      </c>
      <c r="K10" s="5">
        <v>16413</v>
      </c>
    </row>
    <row r="11" spans="1:11" ht="24.75" customHeight="1">
      <c r="A11" s="78" t="s">
        <v>327</v>
      </c>
      <c r="B11" s="5">
        <v>181</v>
      </c>
      <c r="C11" s="5">
        <v>97</v>
      </c>
      <c r="D11" s="84">
        <f t="shared" si="2"/>
        <v>84</v>
      </c>
      <c r="E11" s="85">
        <f t="shared" si="0"/>
        <v>5.086901229334464</v>
      </c>
      <c r="F11" s="5">
        <v>932</v>
      </c>
      <c r="G11" s="5">
        <v>916</v>
      </c>
      <c r="H11" s="84">
        <f t="shared" si="3"/>
        <v>16</v>
      </c>
      <c r="I11" s="85">
        <f t="shared" si="1"/>
        <v>0.9689335674922788</v>
      </c>
      <c r="J11" s="5">
        <f t="shared" si="4"/>
        <v>100</v>
      </c>
      <c r="K11" s="5">
        <v>16513</v>
      </c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K12" s="105" t="s">
        <v>197</v>
      </c>
    </row>
    <row r="13" spans="1:10" ht="13.5">
      <c r="A13" s="1"/>
      <c r="B13" s="169" t="s">
        <v>215</v>
      </c>
      <c r="C13" s="92" t="s">
        <v>214</v>
      </c>
      <c r="D13" s="170" t="s">
        <v>229</v>
      </c>
      <c r="E13" s="44"/>
      <c r="F13" s="171" t="s">
        <v>230</v>
      </c>
      <c r="G13" s="92" t="s">
        <v>216</v>
      </c>
      <c r="H13" s="172" t="s">
        <v>229</v>
      </c>
      <c r="I13" s="1"/>
      <c r="J13" s="1"/>
    </row>
    <row r="14" spans="1:10" ht="13.5">
      <c r="A14" s="1"/>
      <c r="B14" s="169"/>
      <c r="C14" s="31" t="s">
        <v>223</v>
      </c>
      <c r="D14" s="170"/>
      <c r="E14" s="44"/>
      <c r="F14" s="171"/>
      <c r="G14" s="31" t="s">
        <v>223</v>
      </c>
      <c r="H14" s="172"/>
      <c r="I14" s="1"/>
      <c r="J14" s="1"/>
    </row>
    <row r="15" ht="13.5">
      <c r="A15" s="1"/>
    </row>
    <row r="16" ht="13.5">
      <c r="A16" s="1"/>
    </row>
  </sheetData>
  <sheetProtection/>
  <mergeCells count="12">
    <mergeCell ref="K3:K4"/>
    <mergeCell ref="A1:K1"/>
    <mergeCell ref="A3:A4"/>
    <mergeCell ref="B3:E3"/>
    <mergeCell ref="F3:I3"/>
    <mergeCell ref="J3:J4"/>
    <mergeCell ref="D4:E4"/>
    <mergeCell ref="H4:I4"/>
    <mergeCell ref="B13:B14"/>
    <mergeCell ref="D13:D14"/>
    <mergeCell ref="F13:F14"/>
    <mergeCell ref="H13:H1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Normal="75" zoomScaleSheetLayoutView="100" zoomScalePageLayoutView="0" workbookViewId="0" topLeftCell="A1">
      <selection activeCell="F19" sqref="F19"/>
    </sheetView>
  </sheetViews>
  <sheetFormatPr defaultColWidth="9.00390625" defaultRowHeight="13.5"/>
  <cols>
    <col min="1" max="1" width="12.50390625" style="0" bestFit="1" customWidth="1"/>
  </cols>
  <sheetData>
    <row r="1" spans="1:7" ht="18.75">
      <c r="A1" s="158" t="s">
        <v>276</v>
      </c>
      <c r="B1" s="158"/>
      <c r="C1" s="158"/>
      <c r="D1" s="158"/>
      <c r="E1" s="158"/>
      <c r="F1" s="158"/>
      <c r="G1" s="158"/>
    </row>
    <row r="2" spans="1:7" ht="13.5">
      <c r="A2" s="1"/>
      <c r="B2" s="1"/>
      <c r="C2" s="1"/>
      <c r="D2" s="1"/>
      <c r="E2" s="1"/>
      <c r="F2" s="1"/>
      <c r="G2" s="105" t="s">
        <v>233</v>
      </c>
    </row>
    <row r="3" spans="1:7" ht="13.5">
      <c r="A3" s="15" t="s">
        <v>231</v>
      </c>
      <c r="B3" s="83" t="s">
        <v>16</v>
      </c>
      <c r="C3" s="15" t="s">
        <v>224</v>
      </c>
      <c r="D3" s="15" t="s">
        <v>225</v>
      </c>
      <c r="E3" s="15" t="s">
        <v>227</v>
      </c>
      <c r="F3" s="15" t="s">
        <v>226</v>
      </c>
      <c r="G3" s="15" t="s">
        <v>95</v>
      </c>
    </row>
    <row r="4" spans="1:7" ht="24.75" customHeight="1">
      <c r="A4" s="78" t="s">
        <v>335</v>
      </c>
      <c r="B4" s="19">
        <f aca="true" t="shared" si="0" ref="B4:B10">SUM(C4:G4)</f>
        <v>285</v>
      </c>
      <c r="C4" s="5">
        <v>133</v>
      </c>
      <c r="D4" s="5">
        <v>61</v>
      </c>
      <c r="E4" s="5">
        <v>33</v>
      </c>
      <c r="F4" s="5">
        <v>19</v>
      </c>
      <c r="G4" s="5">
        <v>39</v>
      </c>
    </row>
    <row r="5" spans="1:7" ht="24.75" customHeight="1">
      <c r="A5" s="78" t="s">
        <v>336</v>
      </c>
      <c r="B5" s="19">
        <f t="shared" si="0"/>
        <v>297</v>
      </c>
      <c r="C5" s="5">
        <v>145</v>
      </c>
      <c r="D5" s="5">
        <v>58</v>
      </c>
      <c r="E5" s="5">
        <v>30</v>
      </c>
      <c r="F5" s="5">
        <v>22</v>
      </c>
      <c r="G5" s="5">
        <v>42</v>
      </c>
    </row>
    <row r="6" spans="1:7" ht="24.75" customHeight="1">
      <c r="A6" s="78" t="s">
        <v>317</v>
      </c>
      <c r="B6" s="19">
        <f t="shared" si="0"/>
        <v>328</v>
      </c>
      <c r="C6" s="5">
        <v>170</v>
      </c>
      <c r="D6" s="5">
        <v>57</v>
      </c>
      <c r="E6" s="5">
        <v>31</v>
      </c>
      <c r="F6" s="5">
        <v>30</v>
      </c>
      <c r="G6" s="5">
        <v>40</v>
      </c>
    </row>
    <row r="7" spans="1:7" ht="24.75" customHeight="1">
      <c r="A7" s="78" t="s">
        <v>319</v>
      </c>
      <c r="B7" s="19">
        <f t="shared" si="0"/>
        <v>349</v>
      </c>
      <c r="C7" s="5">
        <v>166</v>
      </c>
      <c r="D7" s="5">
        <v>67</v>
      </c>
      <c r="E7" s="5">
        <v>32</v>
      </c>
      <c r="F7" s="5">
        <v>39</v>
      </c>
      <c r="G7" s="5">
        <v>45</v>
      </c>
    </row>
    <row r="8" spans="1:7" ht="24.75" customHeight="1">
      <c r="A8" s="78" t="s">
        <v>320</v>
      </c>
      <c r="B8" s="19">
        <f t="shared" si="0"/>
        <v>374</v>
      </c>
      <c r="C8" s="5">
        <v>175</v>
      </c>
      <c r="D8" s="5">
        <v>73</v>
      </c>
      <c r="E8" s="5">
        <v>36</v>
      </c>
      <c r="F8" s="5">
        <v>45</v>
      </c>
      <c r="G8" s="5">
        <v>45</v>
      </c>
    </row>
    <row r="9" spans="1:7" ht="24.75" customHeight="1">
      <c r="A9" s="78" t="s">
        <v>321</v>
      </c>
      <c r="B9" s="19">
        <f t="shared" si="0"/>
        <v>319</v>
      </c>
      <c r="C9" s="5">
        <v>133</v>
      </c>
      <c r="D9" s="5">
        <v>71</v>
      </c>
      <c r="E9" s="5">
        <v>26</v>
      </c>
      <c r="F9" s="5">
        <v>43</v>
      </c>
      <c r="G9" s="5">
        <v>46</v>
      </c>
    </row>
    <row r="10" spans="1:7" ht="24.75" customHeight="1">
      <c r="A10" s="78" t="s">
        <v>315</v>
      </c>
      <c r="B10" s="19">
        <f t="shared" si="0"/>
        <v>317</v>
      </c>
      <c r="C10" s="5">
        <v>134</v>
      </c>
      <c r="D10" s="5">
        <v>68</v>
      </c>
      <c r="E10" s="5">
        <v>25</v>
      </c>
      <c r="F10" s="5">
        <v>41</v>
      </c>
      <c r="G10" s="5">
        <v>49</v>
      </c>
    </row>
    <row r="11" spans="1:7" ht="24.75" customHeight="1">
      <c r="A11" s="78" t="s">
        <v>322</v>
      </c>
      <c r="B11" s="19">
        <f aca="true" t="shared" si="1" ref="B11:B16">SUM(C11:G11)</f>
        <v>322</v>
      </c>
      <c r="C11" s="5">
        <v>140</v>
      </c>
      <c r="D11" s="5">
        <v>67</v>
      </c>
      <c r="E11" s="5">
        <v>22</v>
      </c>
      <c r="F11" s="5">
        <v>49</v>
      </c>
      <c r="G11" s="5">
        <v>44</v>
      </c>
    </row>
    <row r="12" spans="1:7" ht="24.75" customHeight="1">
      <c r="A12" s="78" t="s">
        <v>323</v>
      </c>
      <c r="B12" s="19">
        <f t="shared" si="1"/>
        <v>310</v>
      </c>
      <c r="C12" s="5">
        <v>133</v>
      </c>
      <c r="D12" s="5">
        <v>57</v>
      </c>
      <c r="E12" s="5">
        <v>21</v>
      </c>
      <c r="F12" s="5">
        <v>56</v>
      </c>
      <c r="G12" s="5">
        <v>43</v>
      </c>
    </row>
    <row r="13" spans="1:7" ht="24.75" customHeight="1">
      <c r="A13" s="78" t="s">
        <v>324</v>
      </c>
      <c r="B13" s="19">
        <f t="shared" si="1"/>
        <v>289</v>
      </c>
      <c r="C13" s="5">
        <v>115</v>
      </c>
      <c r="D13" s="5">
        <v>50</v>
      </c>
      <c r="E13" s="5">
        <v>20</v>
      </c>
      <c r="F13" s="5">
        <v>60</v>
      </c>
      <c r="G13" s="5">
        <v>44</v>
      </c>
    </row>
    <row r="14" spans="1:7" ht="24.75" customHeight="1">
      <c r="A14" s="78" t="s">
        <v>325</v>
      </c>
      <c r="B14" s="19">
        <f t="shared" si="1"/>
        <v>293</v>
      </c>
      <c r="C14" s="5">
        <v>123</v>
      </c>
      <c r="D14" s="5">
        <v>56</v>
      </c>
      <c r="E14" s="5">
        <v>18</v>
      </c>
      <c r="F14" s="5">
        <v>52</v>
      </c>
      <c r="G14" s="5">
        <v>44</v>
      </c>
    </row>
    <row r="15" spans="1:7" ht="24.75" customHeight="1">
      <c r="A15" s="78" t="s">
        <v>326</v>
      </c>
      <c r="B15" s="19">
        <f t="shared" si="1"/>
        <v>306</v>
      </c>
      <c r="C15" s="5">
        <v>142</v>
      </c>
      <c r="D15" s="5">
        <v>59</v>
      </c>
      <c r="E15" s="5">
        <v>12</v>
      </c>
      <c r="F15" s="5">
        <v>55</v>
      </c>
      <c r="G15" s="5">
        <v>38</v>
      </c>
    </row>
    <row r="16" spans="1:7" ht="24.75" customHeight="1">
      <c r="A16" s="78" t="s">
        <v>327</v>
      </c>
      <c r="B16" s="19">
        <f t="shared" si="1"/>
        <v>279</v>
      </c>
      <c r="C16" s="5">
        <v>119</v>
      </c>
      <c r="D16" s="5">
        <v>57</v>
      </c>
      <c r="E16" s="5">
        <v>15</v>
      </c>
      <c r="F16" s="5">
        <v>53</v>
      </c>
      <c r="G16" s="5">
        <v>35</v>
      </c>
    </row>
    <row r="17" spans="1:7" ht="13.5">
      <c r="A17" s="1"/>
      <c r="B17" s="1"/>
      <c r="C17" s="1"/>
      <c r="D17" s="1"/>
      <c r="E17" s="1"/>
      <c r="F17" s="1"/>
      <c r="G17" s="105" t="s">
        <v>197</v>
      </c>
    </row>
  </sheetData>
  <sheetProtection/>
  <mergeCells count="1">
    <mergeCell ref="A1:G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115" zoomScaleNormal="75" zoomScaleSheetLayoutView="115" zoomScalePageLayoutView="0" workbookViewId="0" topLeftCell="A1">
      <selection activeCell="D17" sqref="D17"/>
    </sheetView>
  </sheetViews>
  <sheetFormatPr defaultColWidth="9.00390625" defaultRowHeight="13.5"/>
  <cols>
    <col min="1" max="1" width="10.00390625" style="0" customWidth="1"/>
    <col min="2" max="2" width="8.125" style="0" customWidth="1"/>
    <col min="3" max="3" width="10.00390625" style="0" customWidth="1"/>
    <col min="4" max="5" width="8.125" style="0" customWidth="1"/>
    <col min="6" max="6" width="7.625" style="0" customWidth="1"/>
    <col min="7" max="7" width="7.50390625" style="0" customWidth="1"/>
    <col min="8" max="8" width="11.25390625" style="0" customWidth="1"/>
  </cols>
  <sheetData>
    <row r="1" spans="1:8" ht="18.75">
      <c r="A1" s="158" t="s">
        <v>277</v>
      </c>
      <c r="B1" s="158"/>
      <c r="C1" s="158"/>
      <c r="D1" s="158"/>
      <c r="E1" s="158"/>
      <c r="F1" s="158"/>
      <c r="G1" s="158"/>
      <c r="H1" s="158"/>
    </row>
    <row r="2" spans="1:8" ht="13.5">
      <c r="A2" s="1"/>
      <c r="B2" s="1"/>
      <c r="C2" s="1"/>
      <c r="D2" s="1"/>
      <c r="E2" s="1"/>
      <c r="F2" s="1"/>
      <c r="G2" s="1"/>
      <c r="H2" s="105" t="s">
        <v>10</v>
      </c>
    </row>
    <row r="3" spans="1:8" ht="13.5">
      <c r="A3" s="159" t="s">
        <v>231</v>
      </c>
      <c r="B3" s="159" t="s">
        <v>308</v>
      </c>
      <c r="C3" s="159" t="s">
        <v>8</v>
      </c>
      <c r="D3" s="159"/>
      <c r="E3" s="159"/>
      <c r="F3" s="159" t="s">
        <v>2</v>
      </c>
      <c r="G3" s="159"/>
      <c r="H3" s="174" t="s">
        <v>5</v>
      </c>
    </row>
    <row r="4" spans="1:8" ht="13.5">
      <c r="A4" s="159"/>
      <c r="B4" s="159"/>
      <c r="C4" s="2" t="s">
        <v>7</v>
      </c>
      <c r="D4" s="2" t="s">
        <v>0</v>
      </c>
      <c r="E4" s="2" t="s">
        <v>1</v>
      </c>
      <c r="F4" s="2" t="s">
        <v>9</v>
      </c>
      <c r="G4" s="15" t="s">
        <v>309</v>
      </c>
      <c r="H4" s="174"/>
    </row>
    <row r="5" spans="1:8" ht="24.75" customHeight="1">
      <c r="A5" s="51" t="s">
        <v>266</v>
      </c>
      <c r="B5" s="5">
        <v>1908</v>
      </c>
      <c r="C5" s="5">
        <f>D5+E5</f>
        <v>8668</v>
      </c>
      <c r="D5" s="5">
        <v>4123</v>
      </c>
      <c r="E5" s="5">
        <v>4545</v>
      </c>
      <c r="F5" s="7">
        <v>1</v>
      </c>
      <c r="G5" s="7">
        <v>4.2</v>
      </c>
      <c r="H5" s="5">
        <v>780</v>
      </c>
    </row>
    <row r="6" spans="1:8" ht="24.75" customHeight="1">
      <c r="A6" s="51" t="s">
        <v>267</v>
      </c>
      <c r="B6" s="5">
        <v>2089</v>
      </c>
      <c r="C6" s="5">
        <f>D6+E6</f>
        <v>9432</v>
      </c>
      <c r="D6" s="5">
        <v>4552</v>
      </c>
      <c r="E6" s="5">
        <v>4880</v>
      </c>
      <c r="F6" s="7">
        <f aca="true" t="shared" si="0" ref="F6:F13">(B6-B5)/B5*100</f>
        <v>9.48637316561845</v>
      </c>
      <c r="G6" s="7">
        <f aca="true" t="shared" si="1" ref="G6:G13">(C6-C5)/C5*100</f>
        <v>8.814028610982925</v>
      </c>
      <c r="H6" s="5">
        <v>849</v>
      </c>
    </row>
    <row r="7" spans="1:8" ht="24.75" customHeight="1">
      <c r="A7" s="51" t="s">
        <v>268</v>
      </c>
      <c r="B7" s="5">
        <v>2583</v>
      </c>
      <c r="C7" s="5">
        <f aca="true" t="shared" si="2" ref="C7:C13">D7+E7</f>
        <v>10944</v>
      </c>
      <c r="D7" s="5">
        <v>5358</v>
      </c>
      <c r="E7" s="5">
        <v>5586</v>
      </c>
      <c r="F7" s="7">
        <f t="shared" si="0"/>
        <v>23.647678314983246</v>
      </c>
      <c r="G7" s="7">
        <f t="shared" si="1"/>
        <v>16.030534351145036</v>
      </c>
      <c r="H7" s="5">
        <v>985</v>
      </c>
    </row>
    <row r="8" spans="1:8" ht="24.75" customHeight="1">
      <c r="A8" s="51" t="s">
        <v>269</v>
      </c>
      <c r="B8" s="5">
        <v>3091</v>
      </c>
      <c r="C8" s="5">
        <f t="shared" si="2"/>
        <v>12210</v>
      </c>
      <c r="D8" s="5">
        <v>5934</v>
      </c>
      <c r="E8" s="5">
        <v>6276</v>
      </c>
      <c r="F8" s="7">
        <f t="shared" si="0"/>
        <v>19.667053813395277</v>
      </c>
      <c r="G8" s="7">
        <f t="shared" si="1"/>
        <v>11.567982456140351</v>
      </c>
      <c r="H8" s="5">
        <v>1100</v>
      </c>
    </row>
    <row r="9" spans="1:8" ht="24.75" customHeight="1">
      <c r="A9" s="51" t="s">
        <v>270</v>
      </c>
      <c r="B9" s="5">
        <v>3473</v>
      </c>
      <c r="C9" s="5">
        <f t="shared" si="2"/>
        <v>13011</v>
      </c>
      <c r="D9" s="5">
        <v>6340</v>
      </c>
      <c r="E9" s="5">
        <v>6671</v>
      </c>
      <c r="F9" s="7">
        <f t="shared" si="0"/>
        <v>12.358460045292786</v>
      </c>
      <c r="G9" s="7">
        <f t="shared" si="1"/>
        <v>6.56019656019656</v>
      </c>
      <c r="H9" s="5">
        <v>1172</v>
      </c>
    </row>
    <row r="10" spans="1:8" ht="24.75" customHeight="1">
      <c r="A10" s="51" t="s">
        <v>192</v>
      </c>
      <c r="B10" s="5">
        <v>3777</v>
      </c>
      <c r="C10" s="5">
        <f t="shared" si="2"/>
        <v>13707</v>
      </c>
      <c r="D10" s="5">
        <v>6569</v>
      </c>
      <c r="E10" s="5">
        <v>7138</v>
      </c>
      <c r="F10" s="7">
        <f t="shared" si="0"/>
        <v>8.753239274402533</v>
      </c>
      <c r="G10" s="7">
        <f t="shared" si="1"/>
        <v>5.349319806317731</v>
      </c>
      <c r="H10" s="5">
        <v>1198</v>
      </c>
    </row>
    <row r="11" spans="1:8" ht="24.75" customHeight="1">
      <c r="A11" s="51" t="s">
        <v>193</v>
      </c>
      <c r="B11" s="5">
        <v>4374</v>
      </c>
      <c r="C11" s="5">
        <f t="shared" si="2"/>
        <v>15023</v>
      </c>
      <c r="D11" s="5">
        <v>7167</v>
      </c>
      <c r="E11" s="5">
        <v>7856</v>
      </c>
      <c r="F11" s="7">
        <f t="shared" si="0"/>
        <v>15.806195393169181</v>
      </c>
      <c r="G11" s="7">
        <f t="shared" si="1"/>
        <v>9.600933829430218</v>
      </c>
      <c r="H11" s="5">
        <v>1305</v>
      </c>
    </row>
    <row r="12" spans="1:8" ht="24.75" customHeight="1">
      <c r="A12" s="51" t="s">
        <v>194</v>
      </c>
      <c r="B12" s="5">
        <v>4850</v>
      </c>
      <c r="C12" s="5">
        <f t="shared" si="2"/>
        <v>15745</v>
      </c>
      <c r="D12" s="5">
        <v>7475</v>
      </c>
      <c r="E12" s="5">
        <v>8270</v>
      </c>
      <c r="F12" s="7">
        <f t="shared" si="0"/>
        <v>10.882487425697303</v>
      </c>
      <c r="G12" s="7">
        <f t="shared" si="1"/>
        <v>4.805964188244691</v>
      </c>
      <c r="H12" s="5">
        <v>1367</v>
      </c>
    </row>
    <row r="13" spans="1:8" ht="24.75" customHeight="1">
      <c r="A13" s="51" t="s">
        <v>196</v>
      </c>
      <c r="B13" s="5">
        <v>5096</v>
      </c>
      <c r="C13" s="5">
        <f t="shared" si="2"/>
        <v>15790</v>
      </c>
      <c r="D13" s="5">
        <v>7564</v>
      </c>
      <c r="E13" s="5">
        <v>8226</v>
      </c>
      <c r="F13" s="7">
        <f t="shared" si="0"/>
        <v>5.072164948453609</v>
      </c>
      <c r="G13" s="7">
        <f t="shared" si="1"/>
        <v>0.2858050174658622</v>
      </c>
      <c r="H13" s="5">
        <v>1370</v>
      </c>
    </row>
    <row r="14" spans="1:8" ht="24.75" customHeight="1">
      <c r="A14" s="51" t="s">
        <v>316</v>
      </c>
      <c r="B14" s="5">
        <v>5220</v>
      </c>
      <c r="C14" s="5">
        <v>15951</v>
      </c>
      <c r="D14" s="5">
        <v>7680</v>
      </c>
      <c r="E14" s="5">
        <v>8271</v>
      </c>
      <c r="F14" s="7">
        <f>(B14-B13)/B13*100</f>
        <v>2.4332810047095763</v>
      </c>
      <c r="G14" s="7">
        <f>(C14-C13)/C13*100</f>
        <v>1.019632678910703</v>
      </c>
      <c r="H14" s="5">
        <v>1383.4</v>
      </c>
    </row>
    <row r="15" ht="13.5">
      <c r="H15" s="105" t="s">
        <v>11</v>
      </c>
    </row>
  </sheetData>
  <sheetProtection/>
  <mergeCells count="6">
    <mergeCell ref="H3:H4"/>
    <mergeCell ref="A1:H1"/>
    <mergeCell ref="A3:A4"/>
    <mergeCell ref="B3:B4"/>
    <mergeCell ref="C3:E3"/>
    <mergeCell ref="F3:G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Normal="75" zoomScaleSheetLayoutView="100" zoomScalePageLayoutView="0" workbookViewId="0" topLeftCell="A1">
      <selection activeCell="L3" sqref="L3"/>
    </sheetView>
  </sheetViews>
  <sheetFormatPr defaultColWidth="9.00390625" defaultRowHeight="13.5"/>
  <cols>
    <col min="1" max="1" width="5.625" style="0" customWidth="1"/>
    <col min="2" max="10" width="7.50390625" style="0" customWidth="1"/>
    <col min="11" max="11" width="5.00390625" style="0" customWidth="1"/>
  </cols>
  <sheetData>
    <row r="1" spans="1:11" ht="18.75">
      <c r="A1" s="158" t="s">
        <v>278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1"/>
      <c r="K2" s="105" t="s">
        <v>10</v>
      </c>
    </row>
    <row r="3" spans="1:11" ht="13.5">
      <c r="A3" s="159" t="s">
        <v>305</v>
      </c>
      <c r="B3" s="159" t="s">
        <v>12</v>
      </c>
      <c r="C3" s="159"/>
      <c r="D3" s="159"/>
      <c r="E3" s="159" t="s">
        <v>13</v>
      </c>
      <c r="F3" s="159"/>
      <c r="G3" s="159"/>
      <c r="H3" s="159" t="s">
        <v>14</v>
      </c>
      <c r="I3" s="159"/>
      <c r="J3" s="159"/>
      <c r="K3" s="175" t="s">
        <v>279</v>
      </c>
    </row>
    <row r="4" spans="1:11" ht="13.5">
      <c r="A4" s="159"/>
      <c r="B4" s="2" t="s">
        <v>16</v>
      </c>
      <c r="C4" s="2" t="s">
        <v>0</v>
      </c>
      <c r="D4" s="2" t="s">
        <v>1</v>
      </c>
      <c r="E4" s="2" t="s">
        <v>16</v>
      </c>
      <c r="F4" s="2" t="s">
        <v>0</v>
      </c>
      <c r="G4" s="2" t="s">
        <v>1</v>
      </c>
      <c r="H4" s="2" t="s">
        <v>16</v>
      </c>
      <c r="I4" s="2" t="s">
        <v>0</v>
      </c>
      <c r="J4" s="2" t="s">
        <v>1</v>
      </c>
      <c r="K4" s="165"/>
    </row>
    <row r="5" spans="1:11" ht="24.75" customHeight="1">
      <c r="A5" s="33" t="s">
        <v>296</v>
      </c>
      <c r="B5" s="109">
        <f>C5+D5</f>
        <v>3198</v>
      </c>
      <c r="C5" s="109">
        <v>1619</v>
      </c>
      <c r="D5" s="109">
        <v>1579</v>
      </c>
      <c r="E5" s="109">
        <f aca="true" t="shared" si="0" ref="E5:E12">F5+G5</f>
        <v>4856</v>
      </c>
      <c r="F5" s="109">
        <v>2279</v>
      </c>
      <c r="G5" s="109">
        <v>2577</v>
      </c>
      <c r="H5" s="109">
        <f aca="true" t="shared" si="1" ref="H5:H12">I5+J5</f>
        <v>614</v>
      </c>
      <c r="I5" s="109">
        <v>225</v>
      </c>
      <c r="J5" s="109">
        <v>389</v>
      </c>
      <c r="K5" s="110" t="s">
        <v>6</v>
      </c>
    </row>
    <row r="6" spans="1:11" ht="24.75" customHeight="1">
      <c r="A6" s="33" t="s">
        <v>297</v>
      </c>
      <c r="B6" s="109">
        <f aca="true" t="shared" si="2" ref="B6:B12">C6+D6</f>
        <v>3186</v>
      </c>
      <c r="C6" s="109">
        <v>1631</v>
      </c>
      <c r="D6" s="109">
        <v>1555</v>
      </c>
      <c r="E6" s="109">
        <f t="shared" si="0"/>
        <v>5560</v>
      </c>
      <c r="F6" s="109">
        <v>2667</v>
      </c>
      <c r="G6" s="109">
        <v>2893</v>
      </c>
      <c r="H6" s="109">
        <f t="shared" si="1"/>
        <v>686</v>
      </c>
      <c r="I6" s="109">
        <v>254</v>
      </c>
      <c r="J6" s="109">
        <v>432</v>
      </c>
      <c r="K6" s="110" t="s">
        <v>6</v>
      </c>
    </row>
    <row r="7" spans="1:11" ht="24.75" customHeight="1">
      <c r="A7" s="33" t="s">
        <v>298</v>
      </c>
      <c r="B7" s="109">
        <f t="shared" si="2"/>
        <v>3442</v>
      </c>
      <c r="C7" s="109">
        <v>1768</v>
      </c>
      <c r="D7" s="109">
        <v>1674</v>
      </c>
      <c r="E7" s="109">
        <f t="shared" si="0"/>
        <v>6749</v>
      </c>
      <c r="F7" s="109">
        <v>3304</v>
      </c>
      <c r="G7" s="109">
        <v>3445</v>
      </c>
      <c r="H7" s="109">
        <f t="shared" si="1"/>
        <v>747</v>
      </c>
      <c r="I7" s="109">
        <v>283</v>
      </c>
      <c r="J7" s="109">
        <v>464</v>
      </c>
      <c r="K7" s="109">
        <v>3</v>
      </c>
    </row>
    <row r="8" spans="1:11" ht="24.75" customHeight="1">
      <c r="A8" s="33" t="s">
        <v>299</v>
      </c>
      <c r="B8" s="109">
        <f t="shared" si="2"/>
        <v>3680</v>
      </c>
      <c r="C8" s="109">
        <v>1913</v>
      </c>
      <c r="D8" s="109">
        <v>1767</v>
      </c>
      <c r="E8" s="109">
        <f t="shared" si="0"/>
        <v>11269</v>
      </c>
      <c r="F8" s="109">
        <v>7578</v>
      </c>
      <c r="G8" s="109">
        <v>3691</v>
      </c>
      <c r="H8" s="109">
        <f t="shared" si="1"/>
        <v>944</v>
      </c>
      <c r="I8" s="109">
        <v>328</v>
      </c>
      <c r="J8" s="109">
        <v>616</v>
      </c>
      <c r="K8" s="109">
        <v>8</v>
      </c>
    </row>
    <row r="9" spans="1:11" ht="24.75" customHeight="1">
      <c r="A9" s="33" t="s">
        <v>300</v>
      </c>
      <c r="B9" s="109">
        <f t="shared" si="2"/>
        <v>3508</v>
      </c>
      <c r="C9" s="109">
        <v>1839</v>
      </c>
      <c r="D9" s="109">
        <v>1669</v>
      </c>
      <c r="E9" s="109">
        <f t="shared" si="0"/>
        <v>8251</v>
      </c>
      <c r="F9" s="109">
        <v>4088</v>
      </c>
      <c r="G9" s="109">
        <v>4163</v>
      </c>
      <c r="H9" s="109">
        <f t="shared" si="1"/>
        <v>1247</v>
      </c>
      <c r="I9" s="109">
        <v>409</v>
      </c>
      <c r="J9" s="109">
        <v>838</v>
      </c>
      <c r="K9" s="109">
        <v>5</v>
      </c>
    </row>
    <row r="10" spans="1:11" ht="24.75" customHeight="1">
      <c r="A10" s="33" t="s">
        <v>301</v>
      </c>
      <c r="B10" s="109">
        <f t="shared" si="2"/>
        <v>3148</v>
      </c>
      <c r="C10" s="109">
        <v>1626</v>
      </c>
      <c r="D10" s="109">
        <v>1522</v>
      </c>
      <c r="E10" s="109">
        <f t="shared" si="0"/>
        <v>8951</v>
      </c>
      <c r="F10" s="109">
        <v>4425</v>
      </c>
      <c r="G10" s="109">
        <v>4526</v>
      </c>
      <c r="H10" s="109">
        <f t="shared" si="1"/>
        <v>1604</v>
      </c>
      <c r="I10" s="109">
        <v>516</v>
      </c>
      <c r="J10" s="109">
        <v>1088</v>
      </c>
      <c r="K10" s="109">
        <v>4</v>
      </c>
    </row>
    <row r="11" spans="1:11" ht="24.75" customHeight="1">
      <c r="A11" s="33" t="s">
        <v>302</v>
      </c>
      <c r="B11" s="109">
        <f t="shared" si="2"/>
        <v>3211</v>
      </c>
      <c r="C11" s="109">
        <v>1628</v>
      </c>
      <c r="D11" s="109">
        <v>1583</v>
      </c>
      <c r="E11" s="109">
        <f t="shared" si="0"/>
        <v>9875</v>
      </c>
      <c r="F11" s="109">
        <v>4877</v>
      </c>
      <c r="G11" s="109">
        <v>4998</v>
      </c>
      <c r="H11" s="109">
        <f t="shared" si="1"/>
        <v>1937</v>
      </c>
      <c r="I11" s="109">
        <v>662</v>
      </c>
      <c r="J11" s="109">
        <v>1275</v>
      </c>
      <c r="K11" s="110" t="s">
        <v>6</v>
      </c>
    </row>
    <row r="12" spans="1:11" ht="24.75" customHeight="1">
      <c r="A12" s="33" t="s">
        <v>303</v>
      </c>
      <c r="B12" s="109">
        <f t="shared" si="2"/>
        <v>3103</v>
      </c>
      <c r="C12" s="109">
        <v>1572</v>
      </c>
      <c r="D12" s="109">
        <v>1531</v>
      </c>
      <c r="E12" s="109">
        <f t="shared" si="0"/>
        <v>10074</v>
      </c>
      <c r="F12" s="109">
        <v>4912</v>
      </c>
      <c r="G12" s="109">
        <v>5162</v>
      </c>
      <c r="H12" s="109">
        <f t="shared" si="1"/>
        <v>2460</v>
      </c>
      <c r="I12" s="109">
        <v>937</v>
      </c>
      <c r="J12" s="109">
        <v>1523</v>
      </c>
      <c r="K12" s="109">
        <v>108</v>
      </c>
    </row>
    <row r="13" spans="1:11" ht="24.75" customHeight="1">
      <c r="A13" s="33" t="s">
        <v>304</v>
      </c>
      <c r="B13" s="109">
        <f>C13+D13</f>
        <v>2948</v>
      </c>
      <c r="C13" s="109">
        <v>1499</v>
      </c>
      <c r="D13" s="109">
        <v>1449</v>
      </c>
      <c r="E13" s="109">
        <f>F13+G13</f>
        <v>9914</v>
      </c>
      <c r="F13" s="109">
        <v>4889</v>
      </c>
      <c r="G13" s="109">
        <v>5025</v>
      </c>
      <c r="H13" s="109">
        <f>I13+J13</f>
        <v>2928</v>
      </c>
      <c r="I13" s="109">
        <v>1176</v>
      </c>
      <c r="J13" s="109">
        <v>1752</v>
      </c>
      <c r="K13" s="110" t="s">
        <v>6</v>
      </c>
    </row>
    <row r="14" spans="1:11" ht="24.75" customHeight="1">
      <c r="A14" s="33" t="s">
        <v>337</v>
      </c>
      <c r="B14" s="109">
        <f>C14+D14</f>
        <v>2786</v>
      </c>
      <c r="C14" s="109">
        <v>1400</v>
      </c>
      <c r="D14" s="109">
        <v>1386</v>
      </c>
      <c r="E14" s="109">
        <f>F14+G14</f>
        <v>9943</v>
      </c>
      <c r="F14" s="109">
        <v>4946</v>
      </c>
      <c r="G14" s="109">
        <v>4997</v>
      </c>
      <c r="H14" s="109">
        <f>I14+J14</f>
        <v>3220</v>
      </c>
      <c r="I14" s="109">
        <v>1334</v>
      </c>
      <c r="J14" s="109">
        <v>1886</v>
      </c>
      <c r="K14" s="122">
        <v>2</v>
      </c>
    </row>
    <row r="15" spans="1:11" ht="13.5">
      <c r="A15" s="111" t="s">
        <v>271</v>
      </c>
      <c r="B15" s="1"/>
      <c r="C15" s="1"/>
      <c r="D15" s="1"/>
      <c r="E15" s="1"/>
      <c r="F15" s="1"/>
      <c r="G15" s="1"/>
      <c r="H15" s="1"/>
      <c r="I15" s="1"/>
      <c r="J15" s="1"/>
      <c r="K15" s="105" t="s">
        <v>11</v>
      </c>
    </row>
    <row r="16" spans="1:11" ht="13.5">
      <c r="A16" s="112" t="s">
        <v>272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13" t="s">
        <v>273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sheetProtection/>
  <mergeCells count="6">
    <mergeCell ref="K3:K4"/>
    <mergeCell ref="A1:K1"/>
    <mergeCell ref="A3:A4"/>
    <mergeCell ref="B3:D3"/>
    <mergeCell ref="E3:G3"/>
    <mergeCell ref="H3:J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115" zoomScaleNormal="75" zoomScaleSheetLayoutView="115" zoomScalePageLayoutView="0" workbookViewId="0" topLeftCell="A1">
      <selection activeCell="B14" sqref="B14"/>
    </sheetView>
  </sheetViews>
  <sheetFormatPr defaultColWidth="9.00390625" defaultRowHeight="13.5"/>
  <cols>
    <col min="1" max="3" width="10.00390625" style="0" customWidth="1"/>
    <col min="4" max="5" width="8.875" style="0" customWidth="1"/>
    <col min="6" max="8" width="10.00390625" style="0" customWidth="1"/>
    <col min="9" max="9" width="7.50390625" style="0" customWidth="1"/>
  </cols>
  <sheetData>
    <row r="1" spans="1:9" ht="18.75">
      <c r="A1" s="158" t="s">
        <v>245</v>
      </c>
      <c r="B1" s="158"/>
      <c r="C1" s="158"/>
      <c r="D1" s="158"/>
      <c r="E1" s="158"/>
      <c r="F1" s="158"/>
      <c r="G1" s="158"/>
      <c r="H1" s="158"/>
      <c r="I1" s="158"/>
    </row>
    <row r="2" spans="1:9" ht="13.5">
      <c r="A2" s="1"/>
      <c r="B2" s="1"/>
      <c r="C2" s="1"/>
      <c r="D2" s="1"/>
      <c r="E2" s="1"/>
      <c r="F2" s="1"/>
      <c r="G2" s="1"/>
      <c r="H2" s="1"/>
      <c r="I2" s="105" t="s">
        <v>10</v>
      </c>
    </row>
    <row r="3" spans="1:9" ht="13.5">
      <c r="A3" s="166" t="s">
        <v>280</v>
      </c>
      <c r="B3" s="166" t="s">
        <v>16</v>
      </c>
      <c r="C3" s="176" t="s">
        <v>100</v>
      </c>
      <c r="D3" s="177"/>
      <c r="E3" s="177"/>
      <c r="F3" s="177"/>
      <c r="G3" s="178"/>
      <c r="H3" s="166" t="s">
        <v>99</v>
      </c>
      <c r="I3" s="166" t="s">
        <v>15</v>
      </c>
    </row>
    <row r="4" spans="1:9" ht="13.5">
      <c r="A4" s="166"/>
      <c r="B4" s="166"/>
      <c r="C4" s="166" t="s">
        <v>16</v>
      </c>
      <c r="D4" s="166" t="s">
        <v>101</v>
      </c>
      <c r="E4" s="166"/>
      <c r="F4" s="166" t="s">
        <v>365</v>
      </c>
      <c r="G4" s="175" t="s">
        <v>364</v>
      </c>
      <c r="H4" s="166"/>
      <c r="I4" s="166"/>
    </row>
    <row r="5" spans="1:9" ht="13.5">
      <c r="A5" s="166"/>
      <c r="B5" s="166"/>
      <c r="C5" s="166"/>
      <c r="D5" s="2" t="s">
        <v>0</v>
      </c>
      <c r="E5" s="2" t="s">
        <v>1</v>
      </c>
      <c r="F5" s="166"/>
      <c r="G5" s="165"/>
      <c r="H5" s="166"/>
      <c r="I5" s="166"/>
    </row>
    <row r="6" spans="1:9" ht="24.75" customHeight="1">
      <c r="A6" s="100" t="s">
        <v>268</v>
      </c>
      <c r="B6" s="5">
        <f aca="true" t="shared" si="0" ref="B6:B11">C6+H6+I6</f>
        <v>7496</v>
      </c>
      <c r="C6" s="5">
        <f aca="true" t="shared" si="1" ref="C6:C12">SUM(D6:F6)</f>
        <v>4153</v>
      </c>
      <c r="D6" s="5">
        <v>2560</v>
      </c>
      <c r="E6" s="5">
        <v>1121</v>
      </c>
      <c r="F6" s="5">
        <v>472</v>
      </c>
      <c r="G6" s="76">
        <f>F6/C6*100</f>
        <v>11.365278112208042</v>
      </c>
      <c r="H6" s="5">
        <v>3342</v>
      </c>
      <c r="I6" s="5">
        <v>1</v>
      </c>
    </row>
    <row r="7" spans="1:9" ht="24.75" customHeight="1">
      <c r="A7" s="100" t="s">
        <v>270</v>
      </c>
      <c r="B7" s="5">
        <f t="shared" si="0"/>
        <v>8522</v>
      </c>
      <c r="C7" s="5">
        <f t="shared" si="1"/>
        <v>4902</v>
      </c>
      <c r="D7" s="5">
        <v>3024</v>
      </c>
      <c r="E7" s="5">
        <v>1511</v>
      </c>
      <c r="F7" s="5">
        <v>367</v>
      </c>
      <c r="G7" s="76">
        <f aca="true" t="shared" si="2" ref="G7:G12">F7/C7*100</f>
        <v>7.486740106079151</v>
      </c>
      <c r="H7" s="5">
        <v>3582</v>
      </c>
      <c r="I7" s="5">
        <v>38</v>
      </c>
    </row>
    <row r="8" spans="1:9" ht="24.75" customHeight="1">
      <c r="A8" s="100" t="s">
        <v>192</v>
      </c>
      <c r="B8" s="5">
        <f t="shared" si="0"/>
        <v>10555</v>
      </c>
      <c r="C8" s="5">
        <f t="shared" si="1"/>
        <v>6068</v>
      </c>
      <c r="D8" s="5">
        <v>3462</v>
      </c>
      <c r="E8" s="5">
        <v>2064</v>
      </c>
      <c r="F8" s="5">
        <v>542</v>
      </c>
      <c r="G8" s="76">
        <f t="shared" si="2"/>
        <v>8.93210283454186</v>
      </c>
      <c r="H8" s="5">
        <v>4377</v>
      </c>
      <c r="I8" s="5">
        <v>110</v>
      </c>
    </row>
    <row r="9" spans="1:9" ht="24.75" customHeight="1">
      <c r="A9" s="100" t="s">
        <v>193</v>
      </c>
      <c r="B9" s="5">
        <f t="shared" si="0"/>
        <v>11812</v>
      </c>
      <c r="C9" s="5">
        <f t="shared" si="1"/>
        <v>6931</v>
      </c>
      <c r="D9" s="5">
        <v>3784</v>
      </c>
      <c r="E9" s="5">
        <v>2421</v>
      </c>
      <c r="F9" s="5">
        <v>726</v>
      </c>
      <c r="G9" s="76">
        <f t="shared" si="2"/>
        <v>10.47467897850238</v>
      </c>
      <c r="H9" s="5">
        <v>4755</v>
      </c>
      <c r="I9" s="5">
        <v>126</v>
      </c>
    </row>
    <row r="10" spans="1:9" ht="24.75" customHeight="1">
      <c r="A10" s="100" t="s">
        <v>194</v>
      </c>
      <c r="B10" s="5">
        <f t="shared" si="0"/>
        <v>12534</v>
      </c>
      <c r="C10" s="5">
        <f t="shared" si="1"/>
        <v>7012</v>
      </c>
      <c r="D10" s="5">
        <v>3768</v>
      </c>
      <c r="E10" s="5">
        <v>2623</v>
      </c>
      <c r="F10" s="5">
        <v>621</v>
      </c>
      <c r="G10" s="76">
        <f t="shared" si="2"/>
        <v>8.8562464346834</v>
      </c>
      <c r="H10" s="5">
        <v>5323</v>
      </c>
      <c r="I10" s="5">
        <v>199</v>
      </c>
    </row>
    <row r="11" spans="1:9" ht="24.75" customHeight="1">
      <c r="A11" s="100" t="s">
        <v>196</v>
      </c>
      <c r="B11" s="5">
        <f t="shared" si="0"/>
        <v>12842</v>
      </c>
      <c r="C11" s="5">
        <f t="shared" si="1"/>
        <v>7223</v>
      </c>
      <c r="D11" s="5">
        <v>3582</v>
      </c>
      <c r="E11" s="5">
        <v>2641</v>
      </c>
      <c r="F11" s="5">
        <v>1000</v>
      </c>
      <c r="G11" s="76">
        <f t="shared" si="2"/>
        <v>13.844662882458811</v>
      </c>
      <c r="H11" s="5">
        <v>5547</v>
      </c>
      <c r="I11" s="5">
        <v>72</v>
      </c>
    </row>
    <row r="12" spans="1:9" ht="24.75" customHeight="1">
      <c r="A12" s="100" t="s">
        <v>316</v>
      </c>
      <c r="B12" s="5">
        <v>13163</v>
      </c>
      <c r="C12" s="5">
        <f t="shared" si="1"/>
        <v>7100</v>
      </c>
      <c r="D12" s="5">
        <v>3575</v>
      </c>
      <c r="E12" s="5">
        <v>2669</v>
      </c>
      <c r="F12" s="5">
        <v>856</v>
      </c>
      <c r="G12" s="76">
        <f t="shared" si="2"/>
        <v>12.056338028169014</v>
      </c>
      <c r="H12" s="5">
        <v>5553</v>
      </c>
      <c r="I12" s="5">
        <v>510</v>
      </c>
    </row>
    <row r="13" spans="1:9" ht="13.5">
      <c r="A13" s="1"/>
      <c r="B13" s="1"/>
      <c r="C13" s="1"/>
      <c r="D13" s="1"/>
      <c r="E13" s="1"/>
      <c r="F13" s="1"/>
      <c r="G13" s="1"/>
      <c r="H13" s="1"/>
      <c r="I13" s="105" t="s">
        <v>11</v>
      </c>
    </row>
  </sheetData>
  <sheetProtection/>
  <mergeCells count="10">
    <mergeCell ref="G4:G5"/>
    <mergeCell ref="H3:H5"/>
    <mergeCell ref="I3:I5"/>
    <mergeCell ref="A1:I1"/>
    <mergeCell ref="A3:A5"/>
    <mergeCell ref="B3:B5"/>
    <mergeCell ref="C4:C5"/>
    <mergeCell ref="D4:E4"/>
    <mergeCell ref="F4:F5"/>
    <mergeCell ref="C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="60" zoomScaleNormal="55" zoomScalePageLayoutView="0" workbookViewId="0" topLeftCell="A1">
      <selection activeCell="S13" sqref="S13"/>
    </sheetView>
  </sheetViews>
  <sheetFormatPr defaultColWidth="9.00390625" defaultRowHeight="13.5"/>
  <cols>
    <col min="1" max="1" width="4.875" style="0" customWidth="1"/>
    <col min="2" max="2" width="3.75390625" style="0" customWidth="1"/>
    <col min="3" max="3" width="3.125" style="0" customWidth="1"/>
    <col min="4" max="5" width="3.75390625" style="0" customWidth="1"/>
    <col min="6" max="6" width="9.875" style="0" customWidth="1"/>
    <col min="7" max="19" width="10.00390625" style="0" customWidth="1"/>
  </cols>
  <sheetData>
    <row r="1" spans="1:19" ht="18.75">
      <c r="A1" s="158" t="s">
        <v>246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05" t="s">
        <v>10</v>
      </c>
    </row>
    <row r="3" spans="1:19" ht="13.5">
      <c r="A3" s="176" t="s">
        <v>237</v>
      </c>
      <c r="B3" s="177"/>
      <c r="C3" s="178"/>
      <c r="D3" s="166" t="s">
        <v>115</v>
      </c>
      <c r="E3" s="166"/>
      <c r="F3" s="18" t="s">
        <v>16</v>
      </c>
      <c r="G3" s="2" t="s">
        <v>102</v>
      </c>
      <c r="H3" s="2" t="s">
        <v>107</v>
      </c>
      <c r="I3" s="2" t="s">
        <v>108</v>
      </c>
      <c r="J3" s="2" t="s">
        <v>103</v>
      </c>
      <c r="K3" s="2" t="s">
        <v>109</v>
      </c>
      <c r="L3" s="2" t="s">
        <v>110</v>
      </c>
      <c r="M3" s="2" t="s">
        <v>104</v>
      </c>
      <c r="N3" s="2" t="s">
        <v>105</v>
      </c>
      <c r="O3" s="2" t="s">
        <v>111</v>
      </c>
      <c r="P3" s="2" t="s">
        <v>106</v>
      </c>
      <c r="Q3" s="2" t="s">
        <v>112</v>
      </c>
      <c r="R3" s="2" t="s">
        <v>113</v>
      </c>
      <c r="S3" s="2" t="s">
        <v>114</v>
      </c>
    </row>
    <row r="4" spans="1:19" ht="21.75" customHeight="1">
      <c r="A4" s="182" t="s">
        <v>338</v>
      </c>
      <c r="B4" s="187">
        <v>50</v>
      </c>
      <c r="C4" s="179" t="s">
        <v>339</v>
      </c>
      <c r="D4" s="176" t="s">
        <v>340</v>
      </c>
      <c r="E4" s="178"/>
      <c r="F4" s="19">
        <f>SUM(G4:S4)</f>
        <v>2583</v>
      </c>
      <c r="G4" s="5">
        <v>256</v>
      </c>
      <c r="H4" s="5">
        <v>180</v>
      </c>
      <c r="I4" s="5">
        <v>378</v>
      </c>
      <c r="J4" s="5">
        <v>121</v>
      </c>
      <c r="K4" s="5">
        <v>161</v>
      </c>
      <c r="L4" s="5">
        <v>641</v>
      </c>
      <c r="M4" s="5">
        <v>140</v>
      </c>
      <c r="N4" s="5">
        <v>53</v>
      </c>
      <c r="O4" s="5">
        <v>126</v>
      </c>
      <c r="P4" s="5">
        <v>375</v>
      </c>
      <c r="Q4" s="5">
        <v>72</v>
      </c>
      <c r="R4" s="5">
        <v>80</v>
      </c>
      <c r="S4" s="123" t="s">
        <v>341</v>
      </c>
    </row>
    <row r="5" spans="1:19" ht="21.75" customHeight="1">
      <c r="A5" s="183"/>
      <c r="B5" s="188"/>
      <c r="C5" s="180"/>
      <c r="D5" s="182" t="s">
        <v>342</v>
      </c>
      <c r="E5" s="179"/>
      <c r="F5" s="19">
        <f>SUM(G5:S5)</f>
        <v>10944</v>
      </c>
      <c r="G5" s="5">
        <v>1061</v>
      </c>
      <c r="H5" s="5">
        <v>702</v>
      </c>
      <c r="I5" s="5">
        <v>1811</v>
      </c>
      <c r="J5" s="5">
        <v>613</v>
      </c>
      <c r="K5" s="5">
        <v>688</v>
      </c>
      <c r="L5" s="5">
        <v>2457</v>
      </c>
      <c r="M5" s="5">
        <v>540</v>
      </c>
      <c r="N5" s="5">
        <v>222</v>
      </c>
      <c r="O5" s="5">
        <v>525</v>
      </c>
      <c r="P5" s="5">
        <v>1636</v>
      </c>
      <c r="Q5" s="5">
        <v>334</v>
      </c>
      <c r="R5" s="5">
        <v>355</v>
      </c>
      <c r="S5" s="123" t="s">
        <v>341</v>
      </c>
    </row>
    <row r="6" spans="1:19" ht="21.75" customHeight="1">
      <c r="A6" s="183"/>
      <c r="B6" s="188"/>
      <c r="C6" s="180"/>
      <c r="D6" s="185"/>
      <c r="E6" s="33" t="s">
        <v>313</v>
      </c>
      <c r="F6" s="19">
        <f>SUM(G6:S6)</f>
        <v>5358</v>
      </c>
      <c r="G6" s="5">
        <v>546</v>
      </c>
      <c r="H6" s="5">
        <v>343</v>
      </c>
      <c r="I6" s="5">
        <v>884</v>
      </c>
      <c r="J6" s="5">
        <v>291</v>
      </c>
      <c r="K6" s="5">
        <v>343</v>
      </c>
      <c r="L6" s="5">
        <v>1195</v>
      </c>
      <c r="M6" s="5">
        <v>269</v>
      </c>
      <c r="N6" s="5">
        <v>106</v>
      </c>
      <c r="O6" s="5">
        <v>255</v>
      </c>
      <c r="P6" s="5">
        <v>803</v>
      </c>
      <c r="Q6" s="5">
        <v>157</v>
      </c>
      <c r="R6" s="5">
        <v>166</v>
      </c>
      <c r="S6" s="123" t="s">
        <v>341</v>
      </c>
    </row>
    <row r="7" spans="1:19" ht="21.75" customHeight="1">
      <c r="A7" s="184"/>
      <c r="B7" s="189"/>
      <c r="C7" s="181"/>
      <c r="D7" s="186"/>
      <c r="E7" s="33" t="s">
        <v>314</v>
      </c>
      <c r="F7" s="19">
        <f aca="true" t="shared" si="0" ref="F7:F31">SUM(G7:S7)</f>
        <v>5586</v>
      </c>
      <c r="G7" s="5">
        <v>515</v>
      </c>
      <c r="H7" s="5">
        <v>359</v>
      </c>
      <c r="I7" s="5">
        <v>927</v>
      </c>
      <c r="J7" s="5">
        <v>322</v>
      </c>
      <c r="K7" s="5">
        <v>345</v>
      </c>
      <c r="L7" s="5">
        <v>1262</v>
      </c>
      <c r="M7" s="5">
        <v>271</v>
      </c>
      <c r="N7" s="5">
        <v>116</v>
      </c>
      <c r="O7" s="5">
        <v>270</v>
      </c>
      <c r="P7" s="5">
        <v>833</v>
      </c>
      <c r="Q7" s="5">
        <v>177</v>
      </c>
      <c r="R7" s="5">
        <v>189</v>
      </c>
      <c r="S7" s="123" t="s">
        <v>341</v>
      </c>
    </row>
    <row r="8" spans="1:19" ht="21.75" customHeight="1">
      <c r="A8" s="182" t="s">
        <v>338</v>
      </c>
      <c r="B8" s="187">
        <v>55</v>
      </c>
      <c r="C8" s="179" t="s">
        <v>339</v>
      </c>
      <c r="D8" s="176" t="s">
        <v>340</v>
      </c>
      <c r="E8" s="178"/>
      <c r="F8" s="19">
        <f t="shared" si="0"/>
        <v>3091</v>
      </c>
      <c r="G8" s="5">
        <v>319</v>
      </c>
      <c r="H8" s="5">
        <v>231</v>
      </c>
      <c r="I8" s="5">
        <v>381</v>
      </c>
      <c r="J8" s="5">
        <v>157</v>
      </c>
      <c r="K8" s="5">
        <v>191</v>
      </c>
      <c r="L8" s="5">
        <v>853</v>
      </c>
      <c r="M8" s="5">
        <v>151</v>
      </c>
      <c r="N8" s="5">
        <v>84</v>
      </c>
      <c r="O8" s="5">
        <v>127</v>
      </c>
      <c r="P8" s="5">
        <v>404</v>
      </c>
      <c r="Q8" s="5">
        <v>105</v>
      </c>
      <c r="R8" s="5">
        <v>88</v>
      </c>
      <c r="S8" s="123" t="s">
        <v>341</v>
      </c>
    </row>
    <row r="9" spans="1:19" ht="21.75" customHeight="1">
      <c r="A9" s="183"/>
      <c r="B9" s="188"/>
      <c r="C9" s="180"/>
      <c r="D9" s="182" t="s">
        <v>342</v>
      </c>
      <c r="E9" s="179"/>
      <c r="F9" s="19">
        <f t="shared" si="0"/>
        <v>12210</v>
      </c>
      <c r="G9" s="5">
        <v>1261</v>
      </c>
      <c r="H9" s="5">
        <v>866</v>
      </c>
      <c r="I9" s="5">
        <v>1718</v>
      </c>
      <c r="J9" s="5">
        <v>724</v>
      </c>
      <c r="K9" s="5">
        <v>740</v>
      </c>
      <c r="L9" s="5">
        <v>3055</v>
      </c>
      <c r="M9" s="5">
        <v>581</v>
      </c>
      <c r="N9" s="5">
        <v>298</v>
      </c>
      <c r="O9" s="5">
        <v>507</v>
      </c>
      <c r="P9" s="5">
        <v>1682</v>
      </c>
      <c r="Q9" s="5">
        <v>423</v>
      </c>
      <c r="R9" s="5">
        <v>355</v>
      </c>
      <c r="S9" s="123" t="s">
        <v>341</v>
      </c>
    </row>
    <row r="10" spans="1:19" ht="21.75" customHeight="1">
      <c r="A10" s="183"/>
      <c r="B10" s="188"/>
      <c r="C10" s="180"/>
      <c r="D10" s="185"/>
      <c r="E10" s="33" t="s">
        <v>313</v>
      </c>
      <c r="F10" s="19">
        <f t="shared" si="0"/>
        <v>5934</v>
      </c>
      <c r="G10" s="5">
        <v>610</v>
      </c>
      <c r="H10" s="5">
        <v>422</v>
      </c>
      <c r="I10" s="5">
        <v>833</v>
      </c>
      <c r="J10" s="5">
        <v>351</v>
      </c>
      <c r="K10" s="5">
        <v>370</v>
      </c>
      <c r="L10" s="5">
        <v>1458</v>
      </c>
      <c r="M10" s="5">
        <v>283</v>
      </c>
      <c r="N10" s="5">
        <v>137</v>
      </c>
      <c r="O10" s="5">
        <v>252</v>
      </c>
      <c r="P10" s="5">
        <v>838</v>
      </c>
      <c r="Q10" s="5">
        <v>215</v>
      </c>
      <c r="R10" s="5">
        <v>165</v>
      </c>
      <c r="S10" s="123" t="s">
        <v>341</v>
      </c>
    </row>
    <row r="11" spans="1:19" ht="21.75" customHeight="1">
      <c r="A11" s="184"/>
      <c r="B11" s="189"/>
      <c r="C11" s="181"/>
      <c r="D11" s="186"/>
      <c r="E11" s="33" t="s">
        <v>314</v>
      </c>
      <c r="F11" s="19">
        <f t="shared" si="0"/>
        <v>6276</v>
      </c>
      <c r="G11" s="5">
        <v>651</v>
      </c>
      <c r="H11" s="5">
        <v>444</v>
      </c>
      <c r="I11" s="5">
        <v>885</v>
      </c>
      <c r="J11" s="5">
        <v>373</v>
      </c>
      <c r="K11" s="5">
        <v>370</v>
      </c>
      <c r="L11" s="5">
        <v>1597</v>
      </c>
      <c r="M11" s="5">
        <v>298</v>
      </c>
      <c r="N11" s="5">
        <v>161</v>
      </c>
      <c r="O11" s="5">
        <v>255</v>
      </c>
      <c r="P11" s="5">
        <v>844</v>
      </c>
      <c r="Q11" s="5">
        <v>208</v>
      </c>
      <c r="R11" s="5">
        <v>190</v>
      </c>
      <c r="S11" s="123" t="s">
        <v>341</v>
      </c>
    </row>
    <row r="12" spans="1:19" ht="21.75" customHeight="1">
      <c r="A12" s="182" t="s">
        <v>338</v>
      </c>
      <c r="B12" s="187">
        <v>60</v>
      </c>
      <c r="C12" s="179" t="s">
        <v>339</v>
      </c>
      <c r="D12" s="176" t="s">
        <v>340</v>
      </c>
      <c r="E12" s="178"/>
      <c r="F12" s="19">
        <f t="shared" si="0"/>
        <v>3473</v>
      </c>
      <c r="G12" s="5">
        <v>410</v>
      </c>
      <c r="H12" s="5">
        <v>262</v>
      </c>
      <c r="I12" s="5">
        <v>399</v>
      </c>
      <c r="J12" s="5">
        <v>166</v>
      </c>
      <c r="K12" s="5">
        <v>204</v>
      </c>
      <c r="L12" s="5">
        <v>971</v>
      </c>
      <c r="M12" s="5">
        <v>181</v>
      </c>
      <c r="N12" s="5">
        <v>108</v>
      </c>
      <c r="O12" s="5">
        <v>141</v>
      </c>
      <c r="P12" s="5">
        <v>426</v>
      </c>
      <c r="Q12" s="5">
        <v>110</v>
      </c>
      <c r="R12" s="5">
        <v>95</v>
      </c>
      <c r="S12" s="123" t="s">
        <v>341</v>
      </c>
    </row>
    <row r="13" spans="1:19" ht="21.75" customHeight="1">
      <c r="A13" s="183"/>
      <c r="B13" s="188"/>
      <c r="C13" s="180"/>
      <c r="D13" s="182" t="s">
        <v>342</v>
      </c>
      <c r="E13" s="179"/>
      <c r="F13" s="19">
        <f t="shared" si="0"/>
        <v>13011</v>
      </c>
      <c r="G13" s="5">
        <v>1458</v>
      </c>
      <c r="H13" s="5">
        <v>960</v>
      </c>
      <c r="I13" s="5">
        <v>1668</v>
      </c>
      <c r="J13" s="5">
        <v>731</v>
      </c>
      <c r="K13" s="5">
        <v>801</v>
      </c>
      <c r="L13" s="5">
        <v>3370</v>
      </c>
      <c r="M13" s="5">
        <v>786</v>
      </c>
      <c r="N13" s="5">
        <v>314</v>
      </c>
      <c r="O13" s="5">
        <v>485</v>
      </c>
      <c r="P13" s="5">
        <v>1662</v>
      </c>
      <c r="Q13" s="5">
        <v>447</v>
      </c>
      <c r="R13" s="5">
        <v>329</v>
      </c>
      <c r="S13" s="123" t="s">
        <v>341</v>
      </c>
    </row>
    <row r="14" spans="1:19" ht="21.75" customHeight="1">
      <c r="A14" s="183"/>
      <c r="B14" s="188"/>
      <c r="C14" s="180"/>
      <c r="D14" s="185"/>
      <c r="E14" s="33" t="s">
        <v>313</v>
      </c>
      <c r="F14" s="19">
        <f t="shared" si="0"/>
        <v>6271</v>
      </c>
      <c r="G14" s="5">
        <v>666</v>
      </c>
      <c r="H14" s="5">
        <v>479</v>
      </c>
      <c r="I14" s="5">
        <v>826</v>
      </c>
      <c r="J14" s="5">
        <v>354</v>
      </c>
      <c r="K14" s="5">
        <v>394</v>
      </c>
      <c r="L14" s="5">
        <v>1631</v>
      </c>
      <c r="M14" s="5">
        <v>337</v>
      </c>
      <c r="N14" s="5">
        <v>143</v>
      </c>
      <c r="O14" s="5">
        <v>231</v>
      </c>
      <c r="P14" s="5">
        <v>828</v>
      </c>
      <c r="Q14" s="5">
        <v>230</v>
      </c>
      <c r="R14" s="5">
        <v>152</v>
      </c>
      <c r="S14" s="123" t="s">
        <v>341</v>
      </c>
    </row>
    <row r="15" spans="1:19" ht="21.75" customHeight="1">
      <c r="A15" s="184"/>
      <c r="B15" s="189"/>
      <c r="C15" s="181"/>
      <c r="D15" s="186"/>
      <c r="E15" s="33" t="s">
        <v>314</v>
      </c>
      <c r="F15" s="19">
        <f t="shared" si="0"/>
        <v>6740</v>
      </c>
      <c r="G15" s="5">
        <v>792</v>
      </c>
      <c r="H15" s="5">
        <v>481</v>
      </c>
      <c r="I15" s="5">
        <v>842</v>
      </c>
      <c r="J15" s="5">
        <v>377</v>
      </c>
      <c r="K15" s="5">
        <v>407</v>
      </c>
      <c r="L15" s="5">
        <v>1739</v>
      </c>
      <c r="M15" s="5">
        <v>449</v>
      </c>
      <c r="N15" s="5">
        <v>171</v>
      </c>
      <c r="O15" s="5">
        <v>254</v>
      </c>
      <c r="P15" s="5">
        <v>834</v>
      </c>
      <c r="Q15" s="5">
        <v>217</v>
      </c>
      <c r="R15" s="5">
        <v>177</v>
      </c>
      <c r="S15" s="123" t="s">
        <v>341</v>
      </c>
    </row>
    <row r="16" spans="1:19" ht="21.75" customHeight="1">
      <c r="A16" s="182" t="s">
        <v>343</v>
      </c>
      <c r="B16" s="187">
        <v>2</v>
      </c>
      <c r="C16" s="179" t="s">
        <v>339</v>
      </c>
      <c r="D16" s="176" t="s">
        <v>340</v>
      </c>
      <c r="E16" s="178"/>
      <c r="F16" s="19">
        <f t="shared" si="0"/>
        <v>3777</v>
      </c>
      <c r="G16" s="5">
        <v>426</v>
      </c>
      <c r="H16" s="5">
        <v>287</v>
      </c>
      <c r="I16" s="5">
        <v>389</v>
      </c>
      <c r="J16" s="5">
        <v>182</v>
      </c>
      <c r="K16" s="5">
        <v>217</v>
      </c>
      <c r="L16" s="5">
        <v>1139</v>
      </c>
      <c r="M16" s="5">
        <v>197</v>
      </c>
      <c r="N16" s="5">
        <v>125</v>
      </c>
      <c r="O16" s="5">
        <v>138</v>
      </c>
      <c r="P16" s="5">
        <v>486</v>
      </c>
      <c r="Q16" s="5">
        <v>101</v>
      </c>
      <c r="R16" s="5">
        <v>90</v>
      </c>
      <c r="S16" s="123" t="s">
        <v>341</v>
      </c>
    </row>
    <row r="17" spans="1:19" ht="21.75" customHeight="1">
      <c r="A17" s="183"/>
      <c r="B17" s="188"/>
      <c r="C17" s="180"/>
      <c r="D17" s="182" t="s">
        <v>342</v>
      </c>
      <c r="E17" s="179"/>
      <c r="F17" s="19">
        <f t="shared" si="0"/>
        <v>13707</v>
      </c>
      <c r="G17" s="5">
        <v>1564</v>
      </c>
      <c r="H17" s="5">
        <v>1014</v>
      </c>
      <c r="I17" s="5">
        <v>1573</v>
      </c>
      <c r="J17" s="5">
        <v>727</v>
      </c>
      <c r="K17" s="5">
        <v>801</v>
      </c>
      <c r="L17" s="5">
        <v>3698</v>
      </c>
      <c r="M17" s="5">
        <v>812</v>
      </c>
      <c r="N17" s="5">
        <v>343</v>
      </c>
      <c r="O17" s="5">
        <v>486</v>
      </c>
      <c r="P17" s="5">
        <v>1766</v>
      </c>
      <c r="Q17" s="5">
        <v>387</v>
      </c>
      <c r="R17" s="5">
        <v>536</v>
      </c>
      <c r="S17" s="123" t="s">
        <v>341</v>
      </c>
    </row>
    <row r="18" spans="1:19" ht="21.75" customHeight="1">
      <c r="A18" s="183"/>
      <c r="B18" s="188"/>
      <c r="C18" s="180"/>
      <c r="D18" s="185"/>
      <c r="E18" s="33" t="s">
        <v>313</v>
      </c>
      <c r="F18" s="19">
        <f t="shared" si="0"/>
        <v>6569</v>
      </c>
      <c r="G18" s="5">
        <v>750</v>
      </c>
      <c r="H18" s="5">
        <v>485</v>
      </c>
      <c r="I18" s="5">
        <v>787</v>
      </c>
      <c r="J18" s="5">
        <v>362</v>
      </c>
      <c r="K18" s="5">
        <v>376</v>
      </c>
      <c r="L18" s="5">
        <v>1796</v>
      </c>
      <c r="M18" s="5">
        <v>355</v>
      </c>
      <c r="N18" s="5">
        <v>147</v>
      </c>
      <c r="O18" s="5">
        <v>231</v>
      </c>
      <c r="P18" s="5">
        <v>863</v>
      </c>
      <c r="Q18" s="5">
        <v>192</v>
      </c>
      <c r="R18" s="5">
        <v>225</v>
      </c>
      <c r="S18" s="123" t="s">
        <v>341</v>
      </c>
    </row>
    <row r="19" spans="1:19" ht="21.75" customHeight="1">
      <c r="A19" s="184"/>
      <c r="B19" s="189"/>
      <c r="C19" s="181"/>
      <c r="D19" s="186"/>
      <c r="E19" s="33" t="s">
        <v>314</v>
      </c>
      <c r="F19" s="19">
        <f t="shared" si="0"/>
        <v>7138</v>
      </c>
      <c r="G19" s="5">
        <v>814</v>
      </c>
      <c r="H19" s="5">
        <v>529</v>
      </c>
      <c r="I19" s="5">
        <v>786</v>
      </c>
      <c r="J19" s="5">
        <v>365</v>
      </c>
      <c r="K19" s="5">
        <v>425</v>
      </c>
      <c r="L19" s="5">
        <v>1902</v>
      </c>
      <c r="M19" s="5">
        <v>457</v>
      </c>
      <c r="N19" s="5">
        <v>196</v>
      </c>
      <c r="O19" s="5">
        <v>255</v>
      </c>
      <c r="P19" s="5">
        <v>903</v>
      </c>
      <c r="Q19" s="5">
        <v>195</v>
      </c>
      <c r="R19" s="5">
        <v>311</v>
      </c>
      <c r="S19" s="123" t="s">
        <v>341</v>
      </c>
    </row>
    <row r="20" spans="1:19" ht="21.75" customHeight="1">
      <c r="A20" s="182" t="s">
        <v>343</v>
      </c>
      <c r="B20" s="187">
        <v>7</v>
      </c>
      <c r="C20" s="179" t="s">
        <v>339</v>
      </c>
      <c r="D20" s="176" t="s">
        <v>340</v>
      </c>
      <c r="E20" s="178"/>
      <c r="F20" s="19">
        <f t="shared" si="0"/>
        <v>4374</v>
      </c>
      <c r="G20" s="5">
        <v>481</v>
      </c>
      <c r="H20" s="5">
        <v>358</v>
      </c>
      <c r="I20" s="5">
        <v>402</v>
      </c>
      <c r="J20" s="5">
        <v>205</v>
      </c>
      <c r="K20" s="5">
        <v>233</v>
      </c>
      <c r="L20" s="5">
        <v>1347</v>
      </c>
      <c r="M20" s="5">
        <v>234</v>
      </c>
      <c r="N20" s="5">
        <v>147</v>
      </c>
      <c r="O20" s="5">
        <v>145</v>
      </c>
      <c r="P20" s="5">
        <v>573</v>
      </c>
      <c r="Q20" s="5">
        <v>137</v>
      </c>
      <c r="R20" s="5">
        <v>112</v>
      </c>
      <c r="S20" s="123" t="s">
        <v>341</v>
      </c>
    </row>
    <row r="21" spans="1:19" ht="21.75" customHeight="1">
      <c r="A21" s="183"/>
      <c r="B21" s="188"/>
      <c r="C21" s="180"/>
      <c r="D21" s="182" t="s">
        <v>342</v>
      </c>
      <c r="E21" s="179"/>
      <c r="F21" s="19">
        <f t="shared" si="0"/>
        <v>15023</v>
      </c>
      <c r="G21" s="5">
        <v>1693</v>
      </c>
      <c r="H21" s="5">
        <v>1183</v>
      </c>
      <c r="I21" s="5">
        <v>1515</v>
      </c>
      <c r="J21" s="5">
        <v>776</v>
      </c>
      <c r="K21" s="5">
        <v>802</v>
      </c>
      <c r="L21" s="5">
        <v>4315</v>
      </c>
      <c r="M21" s="5">
        <v>900</v>
      </c>
      <c r="N21" s="5">
        <v>373</v>
      </c>
      <c r="O21" s="5">
        <v>461</v>
      </c>
      <c r="P21" s="5">
        <v>1943</v>
      </c>
      <c r="Q21" s="5">
        <v>492</v>
      </c>
      <c r="R21" s="5">
        <v>570</v>
      </c>
      <c r="S21" s="123" t="s">
        <v>341</v>
      </c>
    </row>
    <row r="22" spans="1:19" ht="21.75" customHeight="1">
      <c r="A22" s="183"/>
      <c r="B22" s="188"/>
      <c r="C22" s="180"/>
      <c r="D22" s="185"/>
      <c r="E22" s="33" t="s">
        <v>313</v>
      </c>
      <c r="F22" s="19">
        <f t="shared" si="0"/>
        <v>7167</v>
      </c>
      <c r="G22" s="5">
        <v>814</v>
      </c>
      <c r="H22" s="5">
        <v>575</v>
      </c>
      <c r="I22" s="5">
        <v>748</v>
      </c>
      <c r="J22" s="5">
        <v>385</v>
      </c>
      <c r="K22" s="5">
        <v>395</v>
      </c>
      <c r="L22" s="5">
        <v>2067</v>
      </c>
      <c r="M22" s="5">
        <v>378</v>
      </c>
      <c r="N22" s="5">
        <v>163</v>
      </c>
      <c r="O22" s="5">
        <v>227</v>
      </c>
      <c r="P22" s="5">
        <v>932</v>
      </c>
      <c r="Q22" s="5">
        <v>252</v>
      </c>
      <c r="R22" s="5">
        <v>231</v>
      </c>
      <c r="S22" s="123" t="s">
        <v>341</v>
      </c>
    </row>
    <row r="23" spans="1:19" ht="21.75" customHeight="1">
      <c r="A23" s="184"/>
      <c r="B23" s="189"/>
      <c r="C23" s="181"/>
      <c r="D23" s="186"/>
      <c r="E23" s="33" t="s">
        <v>314</v>
      </c>
      <c r="F23" s="19">
        <f t="shared" si="0"/>
        <v>7856</v>
      </c>
      <c r="G23" s="5">
        <v>879</v>
      </c>
      <c r="H23" s="5">
        <v>608</v>
      </c>
      <c r="I23" s="5">
        <v>767</v>
      </c>
      <c r="J23" s="5">
        <v>391</v>
      </c>
      <c r="K23" s="5">
        <v>407</v>
      </c>
      <c r="L23" s="5">
        <v>2248</v>
      </c>
      <c r="M23" s="5">
        <v>522</v>
      </c>
      <c r="N23" s="5">
        <v>210</v>
      </c>
      <c r="O23" s="5">
        <v>234</v>
      </c>
      <c r="P23" s="5">
        <v>1011</v>
      </c>
      <c r="Q23" s="5">
        <v>240</v>
      </c>
      <c r="R23" s="5">
        <v>339</v>
      </c>
      <c r="S23" s="123" t="s">
        <v>341</v>
      </c>
    </row>
    <row r="24" spans="1:19" ht="21.75" customHeight="1">
      <c r="A24" s="182" t="s">
        <v>343</v>
      </c>
      <c r="B24" s="187">
        <v>12</v>
      </c>
      <c r="C24" s="179" t="s">
        <v>339</v>
      </c>
      <c r="D24" s="176" t="s">
        <v>340</v>
      </c>
      <c r="E24" s="178"/>
      <c r="F24" s="19">
        <f t="shared" si="0"/>
        <v>4850</v>
      </c>
      <c r="G24" s="5">
        <v>528</v>
      </c>
      <c r="H24" s="5">
        <v>404</v>
      </c>
      <c r="I24" s="5">
        <v>543</v>
      </c>
      <c r="J24" s="5">
        <v>205</v>
      </c>
      <c r="K24" s="5">
        <v>277</v>
      </c>
      <c r="L24" s="5">
        <v>1438</v>
      </c>
      <c r="M24" s="5">
        <v>267</v>
      </c>
      <c r="N24" s="5">
        <v>147</v>
      </c>
      <c r="O24" s="5">
        <v>173</v>
      </c>
      <c r="P24" s="5">
        <v>603</v>
      </c>
      <c r="Q24" s="5">
        <v>154</v>
      </c>
      <c r="R24" s="5">
        <v>111</v>
      </c>
      <c r="S24" s="123" t="s">
        <v>341</v>
      </c>
    </row>
    <row r="25" spans="1:19" ht="21.75" customHeight="1">
      <c r="A25" s="183"/>
      <c r="B25" s="188"/>
      <c r="C25" s="180"/>
      <c r="D25" s="182" t="s">
        <v>342</v>
      </c>
      <c r="E25" s="179"/>
      <c r="F25" s="19">
        <f t="shared" si="0"/>
        <v>15745</v>
      </c>
      <c r="G25" s="5">
        <v>1738</v>
      </c>
      <c r="H25" s="5">
        <v>1327</v>
      </c>
      <c r="I25" s="5">
        <v>1894</v>
      </c>
      <c r="J25" s="5">
        <v>729</v>
      </c>
      <c r="K25" s="5">
        <v>924</v>
      </c>
      <c r="L25" s="5">
        <v>4285</v>
      </c>
      <c r="M25" s="5">
        <v>967</v>
      </c>
      <c r="N25" s="5">
        <v>323</v>
      </c>
      <c r="O25" s="5">
        <v>497</v>
      </c>
      <c r="P25" s="5">
        <v>1871</v>
      </c>
      <c r="Q25" s="5">
        <v>546</v>
      </c>
      <c r="R25" s="5">
        <v>644</v>
      </c>
      <c r="S25" s="123" t="s">
        <v>341</v>
      </c>
    </row>
    <row r="26" spans="1:19" ht="21.75" customHeight="1">
      <c r="A26" s="183"/>
      <c r="B26" s="188"/>
      <c r="C26" s="180"/>
      <c r="D26" s="185"/>
      <c r="E26" s="33" t="s">
        <v>313</v>
      </c>
      <c r="F26" s="19">
        <f t="shared" si="0"/>
        <v>7475</v>
      </c>
      <c r="G26" s="5">
        <v>808</v>
      </c>
      <c r="H26" s="5">
        <v>649</v>
      </c>
      <c r="I26" s="5">
        <v>945</v>
      </c>
      <c r="J26" s="5">
        <v>350</v>
      </c>
      <c r="K26" s="5">
        <v>452</v>
      </c>
      <c r="L26" s="5">
        <v>2060</v>
      </c>
      <c r="M26" s="5">
        <v>417</v>
      </c>
      <c r="N26" s="5">
        <v>135</v>
      </c>
      <c r="O26" s="5">
        <v>246</v>
      </c>
      <c r="P26" s="5">
        <v>884</v>
      </c>
      <c r="Q26" s="5">
        <v>270</v>
      </c>
      <c r="R26" s="5">
        <v>259</v>
      </c>
      <c r="S26" s="123" t="s">
        <v>341</v>
      </c>
    </row>
    <row r="27" spans="1:19" ht="21.75" customHeight="1">
      <c r="A27" s="184"/>
      <c r="B27" s="189"/>
      <c r="C27" s="181"/>
      <c r="D27" s="186"/>
      <c r="E27" s="33" t="s">
        <v>314</v>
      </c>
      <c r="F27" s="19">
        <f t="shared" si="0"/>
        <v>8270</v>
      </c>
      <c r="G27" s="5">
        <v>930</v>
      </c>
      <c r="H27" s="5">
        <v>678</v>
      </c>
      <c r="I27" s="5">
        <v>949</v>
      </c>
      <c r="J27" s="5">
        <v>379</v>
      </c>
      <c r="K27" s="5">
        <v>472</v>
      </c>
      <c r="L27" s="5">
        <v>2225</v>
      </c>
      <c r="M27" s="5">
        <v>550</v>
      </c>
      <c r="N27" s="5">
        <v>188</v>
      </c>
      <c r="O27" s="5">
        <v>251</v>
      </c>
      <c r="P27" s="5">
        <v>987</v>
      </c>
      <c r="Q27" s="5">
        <v>276</v>
      </c>
      <c r="R27" s="5">
        <v>385</v>
      </c>
      <c r="S27" s="123" t="s">
        <v>341</v>
      </c>
    </row>
    <row r="28" spans="1:19" ht="21.75" customHeight="1">
      <c r="A28" s="182" t="s">
        <v>343</v>
      </c>
      <c r="B28" s="187">
        <v>17</v>
      </c>
      <c r="C28" s="179" t="s">
        <v>339</v>
      </c>
      <c r="D28" s="176" t="s">
        <v>340</v>
      </c>
      <c r="E28" s="178"/>
      <c r="F28" s="19">
        <f t="shared" si="0"/>
        <v>5096</v>
      </c>
      <c r="G28" s="5">
        <v>513</v>
      </c>
      <c r="H28" s="5">
        <v>415</v>
      </c>
      <c r="I28" s="5">
        <v>567</v>
      </c>
      <c r="J28" s="5">
        <v>224</v>
      </c>
      <c r="K28" s="5">
        <v>241</v>
      </c>
      <c r="L28" s="5">
        <v>1595</v>
      </c>
      <c r="M28" s="5">
        <v>260</v>
      </c>
      <c r="N28" s="5">
        <v>106</v>
      </c>
      <c r="O28" s="5">
        <v>173</v>
      </c>
      <c r="P28" s="5">
        <v>577</v>
      </c>
      <c r="Q28" s="5">
        <v>157</v>
      </c>
      <c r="R28" s="5">
        <v>116</v>
      </c>
      <c r="S28" s="123">
        <v>152</v>
      </c>
    </row>
    <row r="29" spans="1:19" ht="21.75" customHeight="1">
      <c r="A29" s="183"/>
      <c r="B29" s="188"/>
      <c r="C29" s="180"/>
      <c r="D29" s="182" t="s">
        <v>342</v>
      </c>
      <c r="E29" s="179"/>
      <c r="F29" s="19">
        <f>SUM(G29:S29)</f>
        <v>15790</v>
      </c>
      <c r="G29" s="5">
        <f>G30+G31</f>
        <v>1618</v>
      </c>
      <c r="H29" s="5">
        <f aca="true" t="shared" si="1" ref="H29:S29">H30+H31</f>
        <v>1280</v>
      </c>
      <c r="I29" s="5">
        <f t="shared" si="1"/>
        <v>1903</v>
      </c>
      <c r="J29" s="5">
        <f t="shared" si="1"/>
        <v>728</v>
      </c>
      <c r="K29" s="5">
        <f t="shared" si="1"/>
        <v>725</v>
      </c>
      <c r="L29" s="5">
        <f t="shared" si="1"/>
        <v>4557</v>
      </c>
      <c r="M29" s="5">
        <f t="shared" si="1"/>
        <v>913</v>
      </c>
      <c r="N29" s="5">
        <f t="shared" si="1"/>
        <v>270</v>
      </c>
      <c r="O29" s="5">
        <f t="shared" si="1"/>
        <v>488</v>
      </c>
      <c r="P29" s="5">
        <f t="shared" si="1"/>
        <v>1781</v>
      </c>
      <c r="Q29" s="5">
        <f t="shared" si="1"/>
        <v>506</v>
      </c>
      <c r="R29" s="5">
        <f t="shared" si="1"/>
        <v>632</v>
      </c>
      <c r="S29" s="123">
        <f t="shared" si="1"/>
        <v>389</v>
      </c>
    </row>
    <row r="30" spans="1:19" ht="21.75" customHeight="1">
      <c r="A30" s="183"/>
      <c r="B30" s="188"/>
      <c r="C30" s="180"/>
      <c r="D30" s="185"/>
      <c r="E30" s="33" t="s">
        <v>313</v>
      </c>
      <c r="F30" s="19">
        <f t="shared" si="0"/>
        <v>7564</v>
      </c>
      <c r="G30" s="5">
        <v>786</v>
      </c>
      <c r="H30" s="5">
        <v>618</v>
      </c>
      <c r="I30" s="5">
        <v>955</v>
      </c>
      <c r="J30" s="5">
        <v>349</v>
      </c>
      <c r="K30" s="5">
        <v>364</v>
      </c>
      <c r="L30" s="5">
        <v>2157</v>
      </c>
      <c r="M30" s="5">
        <v>403</v>
      </c>
      <c r="N30" s="5">
        <v>135</v>
      </c>
      <c r="O30" s="5">
        <v>252</v>
      </c>
      <c r="P30" s="5">
        <v>854</v>
      </c>
      <c r="Q30" s="5">
        <v>248</v>
      </c>
      <c r="R30" s="5">
        <v>252</v>
      </c>
      <c r="S30" s="123">
        <v>191</v>
      </c>
    </row>
    <row r="31" spans="1:19" ht="21.75" customHeight="1">
      <c r="A31" s="184"/>
      <c r="B31" s="189"/>
      <c r="C31" s="181"/>
      <c r="D31" s="186"/>
      <c r="E31" s="33" t="s">
        <v>314</v>
      </c>
      <c r="F31" s="19">
        <f t="shared" si="0"/>
        <v>8226</v>
      </c>
      <c r="G31" s="5">
        <v>832</v>
      </c>
      <c r="H31" s="5">
        <v>662</v>
      </c>
      <c r="I31" s="5">
        <v>948</v>
      </c>
      <c r="J31" s="5">
        <v>379</v>
      </c>
      <c r="K31" s="5">
        <v>361</v>
      </c>
      <c r="L31" s="5">
        <v>2400</v>
      </c>
      <c r="M31" s="5">
        <v>510</v>
      </c>
      <c r="N31" s="5">
        <v>135</v>
      </c>
      <c r="O31" s="5">
        <v>236</v>
      </c>
      <c r="P31" s="5">
        <v>927</v>
      </c>
      <c r="Q31" s="5">
        <v>258</v>
      </c>
      <c r="R31" s="5">
        <v>380</v>
      </c>
      <c r="S31" s="123">
        <v>198</v>
      </c>
    </row>
    <row r="32" spans="1:19" ht="21.75" customHeight="1">
      <c r="A32" s="182" t="s">
        <v>3</v>
      </c>
      <c r="B32" s="187">
        <v>22</v>
      </c>
      <c r="C32" s="179" t="s">
        <v>4</v>
      </c>
      <c r="D32" s="176" t="s">
        <v>116</v>
      </c>
      <c r="E32" s="178"/>
      <c r="F32" s="19">
        <f>SUM(G32:S32)</f>
        <v>5220</v>
      </c>
      <c r="G32" s="5">
        <v>499</v>
      </c>
      <c r="H32" s="5">
        <v>427</v>
      </c>
      <c r="I32" s="5">
        <v>557</v>
      </c>
      <c r="J32" s="5">
        <v>219</v>
      </c>
      <c r="K32" s="5">
        <v>244</v>
      </c>
      <c r="L32" s="5">
        <v>1679</v>
      </c>
      <c r="M32" s="5">
        <v>278</v>
      </c>
      <c r="N32" s="5">
        <v>97</v>
      </c>
      <c r="O32" s="5">
        <v>154</v>
      </c>
      <c r="P32" s="5">
        <v>604</v>
      </c>
      <c r="Q32" s="5">
        <v>167</v>
      </c>
      <c r="R32" s="5">
        <v>125</v>
      </c>
      <c r="S32" s="5">
        <v>170</v>
      </c>
    </row>
    <row r="33" spans="1:19" ht="21.75" customHeight="1">
      <c r="A33" s="183"/>
      <c r="B33" s="188"/>
      <c r="C33" s="180"/>
      <c r="D33" s="182" t="s">
        <v>117</v>
      </c>
      <c r="E33" s="179"/>
      <c r="F33" s="19">
        <f>SUM(F34:F35)</f>
        <v>15951</v>
      </c>
      <c r="G33" s="5">
        <f aca="true" t="shared" si="2" ref="G33:S33">SUM(G34:G35)</f>
        <v>1555</v>
      </c>
      <c r="H33" s="5">
        <f t="shared" si="2"/>
        <v>1361</v>
      </c>
      <c r="I33" s="5">
        <f t="shared" si="2"/>
        <v>1803</v>
      </c>
      <c r="J33" s="5">
        <f t="shared" si="2"/>
        <v>696</v>
      </c>
      <c r="K33" s="5">
        <f t="shared" si="2"/>
        <v>705</v>
      </c>
      <c r="L33" s="5">
        <f t="shared" si="2"/>
        <v>4709</v>
      </c>
      <c r="M33" s="5">
        <f t="shared" si="2"/>
        <v>981</v>
      </c>
      <c r="N33" s="5">
        <f t="shared" si="2"/>
        <v>254</v>
      </c>
      <c r="O33" s="5">
        <f t="shared" si="2"/>
        <v>410</v>
      </c>
      <c r="P33" s="5">
        <f t="shared" si="2"/>
        <v>1804</v>
      </c>
      <c r="Q33" s="5">
        <f t="shared" si="2"/>
        <v>535</v>
      </c>
      <c r="R33" s="5">
        <f t="shared" si="2"/>
        <v>654</v>
      </c>
      <c r="S33" s="5">
        <f t="shared" si="2"/>
        <v>484</v>
      </c>
    </row>
    <row r="34" spans="1:19" ht="21.75" customHeight="1">
      <c r="A34" s="183"/>
      <c r="B34" s="188"/>
      <c r="C34" s="180"/>
      <c r="D34" s="185"/>
      <c r="E34" s="33" t="s">
        <v>0</v>
      </c>
      <c r="F34" s="19">
        <f>SUM(G34:S34)</f>
        <v>7680</v>
      </c>
      <c r="G34" s="5">
        <v>764</v>
      </c>
      <c r="H34" s="5">
        <v>673</v>
      </c>
      <c r="I34" s="5">
        <v>910</v>
      </c>
      <c r="J34" s="5">
        <v>330</v>
      </c>
      <c r="K34" s="5">
        <v>352</v>
      </c>
      <c r="L34" s="5">
        <v>2214</v>
      </c>
      <c r="M34" s="5">
        <v>462</v>
      </c>
      <c r="N34" s="5">
        <v>126</v>
      </c>
      <c r="O34" s="5">
        <v>203</v>
      </c>
      <c r="P34" s="5">
        <v>868</v>
      </c>
      <c r="Q34" s="5">
        <v>266</v>
      </c>
      <c r="R34" s="5">
        <v>275</v>
      </c>
      <c r="S34" s="5">
        <v>237</v>
      </c>
    </row>
    <row r="35" spans="1:19" ht="21.75" customHeight="1">
      <c r="A35" s="184"/>
      <c r="B35" s="189"/>
      <c r="C35" s="181"/>
      <c r="D35" s="186"/>
      <c r="E35" s="33" t="s">
        <v>1</v>
      </c>
      <c r="F35" s="19">
        <f>SUM(G35:S35)</f>
        <v>8271</v>
      </c>
      <c r="G35" s="5">
        <v>791</v>
      </c>
      <c r="H35" s="5">
        <v>688</v>
      </c>
      <c r="I35" s="5">
        <v>893</v>
      </c>
      <c r="J35" s="5">
        <v>366</v>
      </c>
      <c r="K35" s="5">
        <v>353</v>
      </c>
      <c r="L35" s="5">
        <v>2495</v>
      </c>
      <c r="M35" s="5">
        <v>519</v>
      </c>
      <c r="N35" s="5">
        <v>128</v>
      </c>
      <c r="O35" s="5">
        <v>207</v>
      </c>
      <c r="P35" s="5">
        <v>936</v>
      </c>
      <c r="Q35" s="5">
        <v>269</v>
      </c>
      <c r="R35" s="5">
        <v>379</v>
      </c>
      <c r="S35" s="5">
        <v>247</v>
      </c>
    </row>
    <row r="36" spans="1:19" ht="13.5">
      <c r="A36" s="1"/>
      <c r="B36" s="1"/>
      <c r="C36" s="1"/>
      <c r="D36" s="1"/>
      <c r="E36" s="1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107" t="s">
        <v>11</v>
      </c>
    </row>
  </sheetData>
  <sheetProtection/>
  <mergeCells count="51">
    <mergeCell ref="A1:S1"/>
    <mergeCell ref="D28:E28"/>
    <mergeCell ref="D29:E29"/>
    <mergeCell ref="D30:D31"/>
    <mergeCell ref="A8:A11"/>
    <mergeCell ref="A12:A15"/>
    <mergeCell ref="D16:E16"/>
    <mergeCell ref="A4:A7"/>
    <mergeCell ref="D22:D23"/>
    <mergeCell ref="D24:E24"/>
    <mergeCell ref="D32:E32"/>
    <mergeCell ref="D26:D27"/>
    <mergeCell ref="D18:D19"/>
    <mergeCell ref="D20:E20"/>
    <mergeCell ref="D21:E21"/>
    <mergeCell ref="A24:A27"/>
    <mergeCell ref="B32:B35"/>
    <mergeCell ref="A16:A19"/>
    <mergeCell ref="A20:A23"/>
    <mergeCell ref="A32:A35"/>
    <mergeCell ref="D33:E33"/>
    <mergeCell ref="D34:D35"/>
    <mergeCell ref="B24:B27"/>
    <mergeCell ref="C32:C35"/>
    <mergeCell ref="D8:E8"/>
    <mergeCell ref="D9:E9"/>
    <mergeCell ref="C24:C27"/>
    <mergeCell ref="D10:D11"/>
    <mergeCell ref="D12:E12"/>
    <mergeCell ref="B28:B31"/>
    <mergeCell ref="D25:E25"/>
    <mergeCell ref="B4:B7"/>
    <mergeCell ref="C4:C7"/>
    <mergeCell ref="B8:B11"/>
    <mergeCell ref="B12:B15"/>
    <mergeCell ref="B16:B19"/>
    <mergeCell ref="B20:B23"/>
    <mergeCell ref="D14:D15"/>
    <mergeCell ref="D3:E3"/>
    <mergeCell ref="D4:E4"/>
    <mergeCell ref="D5:E5"/>
    <mergeCell ref="D6:D7"/>
    <mergeCell ref="A3:C3"/>
    <mergeCell ref="D17:E17"/>
    <mergeCell ref="D13:E13"/>
    <mergeCell ref="C28:C31"/>
    <mergeCell ref="C20:C23"/>
    <mergeCell ref="A28:A31"/>
    <mergeCell ref="C8:C11"/>
    <mergeCell ref="C12:C15"/>
    <mergeCell ref="C16:C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="60" zoomScaleNormal="70" zoomScalePageLayoutView="0" workbookViewId="0" topLeftCell="A1">
      <selection activeCell="H35" sqref="H35"/>
    </sheetView>
  </sheetViews>
  <sheetFormatPr defaultColWidth="9.00390625" defaultRowHeight="13.5"/>
  <cols>
    <col min="1" max="1" width="11.00390625" style="0" bestFit="1" customWidth="1"/>
    <col min="2" max="2" width="6.125" style="0" bestFit="1" customWidth="1"/>
    <col min="3" max="3" width="10.125" style="0" customWidth="1"/>
    <col min="4" max="7" width="8.625" style="0" bestFit="1" customWidth="1"/>
    <col min="8" max="8" width="7.25390625" style="0" customWidth="1"/>
    <col min="9" max="15" width="8.625" style="0" bestFit="1" customWidth="1"/>
    <col min="16" max="19" width="8.00390625" style="0" bestFit="1" customWidth="1"/>
    <col min="20" max="20" width="8.625" style="0" bestFit="1" customWidth="1"/>
    <col min="21" max="21" width="6.25390625" style="0" customWidth="1"/>
  </cols>
  <sheetData>
    <row r="1" spans="1:21" ht="18.75">
      <c r="A1" s="158" t="s">
        <v>310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05" t="s">
        <v>10</v>
      </c>
    </row>
    <row r="3" spans="1:21" ht="13.5">
      <c r="A3" s="190" t="s">
        <v>237</v>
      </c>
      <c r="B3" s="190" t="s">
        <v>90</v>
      </c>
      <c r="C3" s="191" t="s">
        <v>16</v>
      </c>
      <c r="D3" s="159" t="s">
        <v>12</v>
      </c>
      <c r="E3" s="159"/>
      <c r="F3" s="159"/>
      <c r="G3" s="159" t="s">
        <v>49</v>
      </c>
      <c r="H3" s="159"/>
      <c r="I3" s="159"/>
      <c r="J3" s="159"/>
      <c r="K3" s="159"/>
      <c r="L3" s="159"/>
      <c r="M3" s="159"/>
      <c r="N3" s="159"/>
      <c r="O3" s="159"/>
      <c r="P3" s="159"/>
      <c r="Q3" s="159" t="s">
        <v>50</v>
      </c>
      <c r="R3" s="159"/>
      <c r="S3" s="159"/>
      <c r="T3" s="159"/>
      <c r="U3" s="159" t="s">
        <v>279</v>
      </c>
    </row>
    <row r="4" spans="1:21" ht="13.5">
      <c r="A4" s="193"/>
      <c r="B4" s="193"/>
      <c r="C4" s="191"/>
      <c r="D4" s="9" t="s">
        <v>17</v>
      </c>
      <c r="E4" s="10" t="s">
        <v>18</v>
      </c>
      <c r="F4" s="10" t="s">
        <v>19</v>
      </c>
      <c r="G4" s="10" t="s">
        <v>23</v>
      </c>
      <c r="H4" s="10" t="s">
        <v>24</v>
      </c>
      <c r="I4" s="10" t="s">
        <v>25</v>
      </c>
      <c r="J4" s="10" t="s">
        <v>26</v>
      </c>
      <c r="K4" s="10" t="s">
        <v>27</v>
      </c>
      <c r="L4" s="10" t="s">
        <v>28</v>
      </c>
      <c r="M4" s="10" t="s">
        <v>29</v>
      </c>
      <c r="N4" s="10" t="s">
        <v>30</v>
      </c>
      <c r="O4" s="10" t="s">
        <v>31</v>
      </c>
      <c r="P4" s="10" t="s">
        <v>32</v>
      </c>
      <c r="Q4" s="10" t="s">
        <v>33</v>
      </c>
      <c r="R4" s="10" t="s">
        <v>34</v>
      </c>
      <c r="S4" s="11" t="s">
        <v>35</v>
      </c>
      <c r="T4" s="198" t="s">
        <v>282</v>
      </c>
      <c r="U4" s="159"/>
    </row>
    <row r="5" spans="1:21" ht="15">
      <c r="A5" s="193"/>
      <c r="B5" s="193"/>
      <c r="C5" s="191"/>
      <c r="D5" s="12" t="s">
        <v>51</v>
      </c>
      <c r="E5" s="13" t="s">
        <v>51</v>
      </c>
      <c r="F5" s="13" t="s">
        <v>51</v>
      </c>
      <c r="G5" s="13" t="s">
        <v>51</v>
      </c>
      <c r="H5" s="13" t="s">
        <v>51</v>
      </c>
      <c r="I5" s="13" t="s">
        <v>51</v>
      </c>
      <c r="J5" s="13" t="s">
        <v>51</v>
      </c>
      <c r="K5" s="13" t="s">
        <v>51</v>
      </c>
      <c r="L5" s="13" t="s">
        <v>51</v>
      </c>
      <c r="M5" s="13" t="s">
        <v>51</v>
      </c>
      <c r="N5" s="13" t="s">
        <v>51</v>
      </c>
      <c r="O5" s="13" t="s">
        <v>51</v>
      </c>
      <c r="P5" s="13" t="s">
        <v>51</v>
      </c>
      <c r="Q5" s="13" t="s">
        <v>51</v>
      </c>
      <c r="R5" s="13" t="s">
        <v>51</v>
      </c>
      <c r="S5" s="14" t="s">
        <v>51</v>
      </c>
      <c r="T5" s="166"/>
      <c r="U5" s="159"/>
    </row>
    <row r="6" spans="1:21" ht="13.5">
      <c r="A6" s="194"/>
      <c r="B6" s="194"/>
      <c r="C6" s="192"/>
      <c r="D6" s="9" t="s">
        <v>20</v>
      </c>
      <c r="E6" s="10" t="s">
        <v>21</v>
      </c>
      <c r="F6" s="10" t="s">
        <v>22</v>
      </c>
      <c r="G6" s="10" t="s">
        <v>36</v>
      </c>
      <c r="H6" s="10" t="s">
        <v>37</v>
      </c>
      <c r="I6" s="10" t="s">
        <v>38</v>
      </c>
      <c r="J6" s="10" t="s">
        <v>39</v>
      </c>
      <c r="K6" s="10" t="s">
        <v>40</v>
      </c>
      <c r="L6" s="10" t="s">
        <v>41</v>
      </c>
      <c r="M6" s="10" t="s">
        <v>42</v>
      </c>
      <c r="N6" s="10" t="s">
        <v>43</v>
      </c>
      <c r="O6" s="10" t="s">
        <v>44</v>
      </c>
      <c r="P6" s="10" t="s">
        <v>45</v>
      </c>
      <c r="Q6" s="10" t="s">
        <v>46</v>
      </c>
      <c r="R6" s="10" t="s">
        <v>47</v>
      </c>
      <c r="S6" s="11" t="s">
        <v>48</v>
      </c>
      <c r="T6" s="175"/>
      <c r="U6" s="190"/>
    </row>
    <row r="7" spans="1:21" ht="24" customHeight="1">
      <c r="A7" s="195" t="s">
        <v>344</v>
      </c>
      <c r="B7" s="2" t="s">
        <v>345</v>
      </c>
      <c r="C7" s="19">
        <f aca="true" t="shared" si="0" ref="C7:C30">SUM(D7:U7)</f>
        <v>9432</v>
      </c>
      <c r="D7" s="5">
        <v>1012</v>
      </c>
      <c r="E7" s="5">
        <v>1024</v>
      </c>
      <c r="F7" s="5">
        <v>1150</v>
      </c>
      <c r="G7" s="5">
        <v>999</v>
      </c>
      <c r="H7" s="5">
        <v>697</v>
      </c>
      <c r="I7" s="5">
        <v>619</v>
      </c>
      <c r="J7" s="5">
        <v>735</v>
      </c>
      <c r="K7" s="5">
        <v>726</v>
      </c>
      <c r="L7" s="5">
        <v>508</v>
      </c>
      <c r="M7" s="5">
        <v>389</v>
      </c>
      <c r="N7" s="5">
        <v>356</v>
      </c>
      <c r="O7" s="5">
        <v>282</v>
      </c>
      <c r="P7" s="5">
        <v>249</v>
      </c>
      <c r="Q7" s="5">
        <v>211</v>
      </c>
      <c r="R7" s="5">
        <v>168</v>
      </c>
      <c r="S7" s="5">
        <v>141</v>
      </c>
      <c r="T7" s="5">
        <v>166</v>
      </c>
      <c r="U7" s="123" t="s">
        <v>6</v>
      </c>
    </row>
    <row r="8" spans="1:21" ht="24" customHeight="1">
      <c r="A8" s="196"/>
      <c r="B8" s="2" t="s">
        <v>313</v>
      </c>
      <c r="C8" s="19">
        <f t="shared" si="0"/>
        <v>4552</v>
      </c>
      <c r="D8" s="5">
        <v>531</v>
      </c>
      <c r="E8" s="5">
        <v>532</v>
      </c>
      <c r="F8" s="5">
        <v>568</v>
      </c>
      <c r="G8" s="5">
        <v>504</v>
      </c>
      <c r="H8" s="5">
        <v>345</v>
      </c>
      <c r="I8" s="5">
        <v>302</v>
      </c>
      <c r="J8" s="5">
        <v>359</v>
      </c>
      <c r="K8" s="5">
        <v>386</v>
      </c>
      <c r="L8" s="5">
        <v>248</v>
      </c>
      <c r="M8" s="5">
        <v>160</v>
      </c>
      <c r="N8" s="5">
        <v>148</v>
      </c>
      <c r="O8" s="5">
        <v>105</v>
      </c>
      <c r="P8" s="5">
        <v>110</v>
      </c>
      <c r="Q8" s="5">
        <v>78</v>
      </c>
      <c r="R8" s="5">
        <v>56</v>
      </c>
      <c r="S8" s="5">
        <v>55</v>
      </c>
      <c r="T8" s="5">
        <v>65</v>
      </c>
      <c r="U8" s="123" t="s">
        <v>6</v>
      </c>
    </row>
    <row r="9" spans="1:21" ht="24" customHeight="1">
      <c r="A9" s="197"/>
      <c r="B9" s="2" t="s">
        <v>314</v>
      </c>
      <c r="C9" s="19">
        <f t="shared" si="0"/>
        <v>4880</v>
      </c>
      <c r="D9" s="5">
        <v>481</v>
      </c>
      <c r="E9" s="5">
        <v>492</v>
      </c>
      <c r="F9" s="5">
        <v>582</v>
      </c>
      <c r="G9" s="5">
        <v>495</v>
      </c>
      <c r="H9" s="5">
        <v>352</v>
      </c>
      <c r="I9" s="5">
        <v>317</v>
      </c>
      <c r="J9" s="5">
        <v>376</v>
      </c>
      <c r="K9" s="5">
        <v>340</v>
      </c>
      <c r="L9" s="5">
        <v>260</v>
      </c>
      <c r="M9" s="5">
        <v>229</v>
      </c>
      <c r="N9" s="5">
        <v>208</v>
      </c>
      <c r="O9" s="5">
        <v>177</v>
      </c>
      <c r="P9" s="5">
        <v>139</v>
      </c>
      <c r="Q9" s="5">
        <v>133</v>
      </c>
      <c r="R9" s="5">
        <v>112</v>
      </c>
      <c r="S9" s="5">
        <v>86</v>
      </c>
      <c r="T9" s="5">
        <v>101</v>
      </c>
      <c r="U9" s="123" t="s">
        <v>6</v>
      </c>
    </row>
    <row r="10" spans="1:21" ht="24" customHeight="1">
      <c r="A10" s="195" t="s">
        <v>346</v>
      </c>
      <c r="B10" s="2" t="s">
        <v>345</v>
      </c>
      <c r="C10" s="19">
        <f t="shared" si="0"/>
        <v>10944</v>
      </c>
      <c r="D10" s="5">
        <v>1244</v>
      </c>
      <c r="E10" s="5">
        <v>1123</v>
      </c>
      <c r="F10" s="5">
        <v>1075</v>
      </c>
      <c r="G10" s="5">
        <v>1014</v>
      </c>
      <c r="H10" s="5">
        <v>931</v>
      </c>
      <c r="I10" s="5">
        <v>895</v>
      </c>
      <c r="J10" s="5">
        <v>728</v>
      </c>
      <c r="K10" s="5">
        <v>849</v>
      </c>
      <c r="L10" s="5">
        <v>799</v>
      </c>
      <c r="M10" s="5">
        <v>515</v>
      </c>
      <c r="N10" s="5">
        <v>378</v>
      </c>
      <c r="O10" s="5">
        <v>352</v>
      </c>
      <c r="P10" s="5">
        <v>288</v>
      </c>
      <c r="Q10" s="5">
        <v>236</v>
      </c>
      <c r="R10" s="5">
        <v>193</v>
      </c>
      <c r="S10" s="5">
        <v>133</v>
      </c>
      <c r="T10" s="5">
        <v>185</v>
      </c>
      <c r="U10" s="5">
        <v>6</v>
      </c>
    </row>
    <row r="11" spans="1:21" ht="24" customHeight="1">
      <c r="A11" s="196"/>
      <c r="B11" s="2" t="s">
        <v>313</v>
      </c>
      <c r="C11" s="19">
        <f t="shared" si="0"/>
        <v>5358</v>
      </c>
      <c r="D11" s="5">
        <v>655</v>
      </c>
      <c r="E11" s="5">
        <v>574</v>
      </c>
      <c r="F11" s="5">
        <v>539</v>
      </c>
      <c r="G11" s="5">
        <v>508</v>
      </c>
      <c r="H11" s="5">
        <v>486</v>
      </c>
      <c r="I11" s="5">
        <v>455</v>
      </c>
      <c r="J11" s="5">
        <v>357</v>
      </c>
      <c r="K11" s="5">
        <v>421</v>
      </c>
      <c r="L11" s="5">
        <v>422</v>
      </c>
      <c r="M11" s="5">
        <v>258</v>
      </c>
      <c r="N11" s="5">
        <v>155</v>
      </c>
      <c r="O11" s="5">
        <v>135</v>
      </c>
      <c r="P11" s="5">
        <v>107</v>
      </c>
      <c r="Q11" s="5">
        <v>96</v>
      </c>
      <c r="R11" s="5">
        <v>72</v>
      </c>
      <c r="S11" s="5">
        <v>45</v>
      </c>
      <c r="T11" s="5">
        <v>70</v>
      </c>
      <c r="U11" s="5">
        <v>3</v>
      </c>
    </row>
    <row r="12" spans="1:21" ht="24" customHeight="1">
      <c r="A12" s="197"/>
      <c r="B12" s="2" t="s">
        <v>314</v>
      </c>
      <c r="C12" s="19">
        <f t="shared" si="0"/>
        <v>5586</v>
      </c>
      <c r="D12" s="5">
        <v>589</v>
      </c>
      <c r="E12" s="5">
        <v>549</v>
      </c>
      <c r="F12" s="5">
        <v>536</v>
      </c>
      <c r="G12" s="5">
        <v>506</v>
      </c>
      <c r="H12" s="5">
        <v>445</v>
      </c>
      <c r="I12" s="5">
        <v>440</v>
      </c>
      <c r="J12" s="5">
        <v>371</v>
      </c>
      <c r="K12" s="5">
        <v>428</v>
      </c>
      <c r="L12" s="5">
        <v>377</v>
      </c>
      <c r="M12" s="5">
        <v>257</v>
      </c>
      <c r="N12" s="5">
        <v>223</v>
      </c>
      <c r="O12" s="5">
        <v>217</v>
      </c>
      <c r="P12" s="5">
        <v>181</v>
      </c>
      <c r="Q12" s="5">
        <v>140</v>
      </c>
      <c r="R12" s="5">
        <v>121</v>
      </c>
      <c r="S12" s="5">
        <v>88</v>
      </c>
      <c r="T12" s="5">
        <v>115</v>
      </c>
      <c r="U12" s="5">
        <v>3</v>
      </c>
    </row>
    <row r="13" spans="1:21" ht="24" customHeight="1">
      <c r="A13" s="195" t="s">
        <v>347</v>
      </c>
      <c r="B13" s="2" t="s">
        <v>345</v>
      </c>
      <c r="C13" s="19">
        <f t="shared" si="0"/>
        <v>12210</v>
      </c>
      <c r="D13" s="5">
        <v>1154</v>
      </c>
      <c r="E13" s="5">
        <v>1337</v>
      </c>
      <c r="F13" s="5">
        <v>1189</v>
      </c>
      <c r="G13" s="5">
        <v>982</v>
      </c>
      <c r="H13" s="5">
        <v>803</v>
      </c>
      <c r="I13" s="5">
        <v>1002</v>
      </c>
      <c r="J13" s="5">
        <v>1011</v>
      </c>
      <c r="K13" s="5">
        <v>757</v>
      </c>
      <c r="L13" s="5">
        <v>869</v>
      </c>
      <c r="M13" s="5">
        <v>830</v>
      </c>
      <c r="N13" s="5">
        <v>557</v>
      </c>
      <c r="O13" s="5">
        <v>400</v>
      </c>
      <c r="P13" s="5">
        <v>367</v>
      </c>
      <c r="Q13" s="5">
        <v>276</v>
      </c>
      <c r="R13" s="5">
        <v>238</v>
      </c>
      <c r="S13" s="5">
        <v>183</v>
      </c>
      <c r="T13" s="5">
        <v>247</v>
      </c>
      <c r="U13" s="5">
        <v>8</v>
      </c>
    </row>
    <row r="14" spans="1:21" ht="24" customHeight="1">
      <c r="A14" s="196"/>
      <c r="B14" s="2" t="s">
        <v>313</v>
      </c>
      <c r="C14" s="19">
        <f t="shared" si="0"/>
        <v>5934</v>
      </c>
      <c r="D14" s="5">
        <v>611</v>
      </c>
      <c r="E14" s="5">
        <v>700</v>
      </c>
      <c r="F14" s="5">
        <v>602</v>
      </c>
      <c r="G14" s="5">
        <v>492</v>
      </c>
      <c r="H14" s="5">
        <v>379</v>
      </c>
      <c r="I14" s="5">
        <v>516</v>
      </c>
      <c r="J14" s="5">
        <v>508</v>
      </c>
      <c r="K14" s="5">
        <v>362</v>
      </c>
      <c r="L14" s="5">
        <v>417</v>
      </c>
      <c r="M14" s="5">
        <v>441</v>
      </c>
      <c r="N14" s="5">
        <v>274</v>
      </c>
      <c r="O14" s="5">
        <v>166</v>
      </c>
      <c r="P14" s="5">
        <v>136</v>
      </c>
      <c r="Q14" s="5">
        <v>100</v>
      </c>
      <c r="R14" s="5">
        <v>97</v>
      </c>
      <c r="S14" s="5">
        <v>60</v>
      </c>
      <c r="T14" s="5">
        <v>71</v>
      </c>
      <c r="U14" s="5">
        <v>2</v>
      </c>
    </row>
    <row r="15" spans="1:21" ht="24" customHeight="1">
      <c r="A15" s="197"/>
      <c r="B15" s="2" t="s">
        <v>314</v>
      </c>
      <c r="C15" s="19">
        <f t="shared" si="0"/>
        <v>6276</v>
      </c>
      <c r="D15" s="5">
        <v>543</v>
      </c>
      <c r="E15" s="5">
        <v>637</v>
      </c>
      <c r="F15" s="5">
        <v>587</v>
      </c>
      <c r="G15" s="5">
        <v>490</v>
      </c>
      <c r="H15" s="5">
        <v>424</v>
      </c>
      <c r="I15" s="5">
        <v>486</v>
      </c>
      <c r="J15" s="5">
        <v>503</v>
      </c>
      <c r="K15" s="5">
        <v>395</v>
      </c>
      <c r="L15" s="5">
        <v>452</v>
      </c>
      <c r="M15" s="5">
        <v>389</v>
      </c>
      <c r="N15" s="5">
        <v>283</v>
      </c>
      <c r="O15" s="5">
        <v>234</v>
      </c>
      <c r="P15" s="5">
        <v>231</v>
      </c>
      <c r="Q15" s="5">
        <v>176</v>
      </c>
      <c r="R15" s="5">
        <v>141</v>
      </c>
      <c r="S15" s="5">
        <v>123</v>
      </c>
      <c r="T15" s="5">
        <v>176</v>
      </c>
      <c r="U15" s="5">
        <v>6</v>
      </c>
    </row>
    <row r="16" spans="1:21" ht="24" customHeight="1">
      <c r="A16" s="195" t="s">
        <v>348</v>
      </c>
      <c r="B16" s="2" t="s">
        <v>345</v>
      </c>
      <c r="C16" s="19">
        <f t="shared" si="0"/>
        <v>13011</v>
      </c>
      <c r="D16" s="5">
        <v>1028</v>
      </c>
      <c r="E16" s="5">
        <v>1164</v>
      </c>
      <c r="F16" s="5">
        <v>1316</v>
      </c>
      <c r="G16" s="5">
        <v>1115</v>
      </c>
      <c r="H16" s="5">
        <v>832</v>
      </c>
      <c r="I16" s="5">
        <v>933</v>
      </c>
      <c r="J16" s="5">
        <v>1089</v>
      </c>
      <c r="K16" s="5">
        <v>978</v>
      </c>
      <c r="L16" s="5">
        <v>746</v>
      </c>
      <c r="M16" s="5">
        <v>850</v>
      </c>
      <c r="N16" s="5">
        <v>810</v>
      </c>
      <c r="O16" s="5">
        <v>512</v>
      </c>
      <c r="P16" s="5">
        <v>386</v>
      </c>
      <c r="Q16" s="5">
        <v>352</v>
      </c>
      <c r="R16" s="5">
        <v>265</v>
      </c>
      <c r="S16" s="5">
        <v>239</v>
      </c>
      <c r="T16" s="5">
        <v>391</v>
      </c>
      <c r="U16" s="5">
        <v>5</v>
      </c>
    </row>
    <row r="17" spans="1:21" ht="24" customHeight="1">
      <c r="A17" s="196"/>
      <c r="B17" s="2" t="s">
        <v>313</v>
      </c>
      <c r="C17" s="19">
        <f t="shared" si="0"/>
        <v>6340</v>
      </c>
      <c r="D17" s="5">
        <v>535</v>
      </c>
      <c r="E17" s="5">
        <v>621</v>
      </c>
      <c r="F17" s="5">
        <v>683</v>
      </c>
      <c r="G17" s="5">
        <v>566</v>
      </c>
      <c r="H17" s="5">
        <v>401</v>
      </c>
      <c r="I17" s="5">
        <v>468</v>
      </c>
      <c r="J17" s="5">
        <v>565</v>
      </c>
      <c r="K17" s="5">
        <v>491</v>
      </c>
      <c r="L17" s="5">
        <v>366</v>
      </c>
      <c r="M17" s="5">
        <v>413</v>
      </c>
      <c r="N17" s="5">
        <v>419</v>
      </c>
      <c r="O17" s="5">
        <v>245</v>
      </c>
      <c r="P17" s="5">
        <v>154</v>
      </c>
      <c r="Q17" s="5">
        <v>129</v>
      </c>
      <c r="R17" s="5">
        <v>90</v>
      </c>
      <c r="S17" s="5">
        <v>89</v>
      </c>
      <c r="T17" s="5">
        <v>101</v>
      </c>
      <c r="U17" s="5">
        <v>4</v>
      </c>
    </row>
    <row r="18" spans="1:21" ht="24" customHeight="1">
      <c r="A18" s="197"/>
      <c r="B18" s="2" t="s">
        <v>314</v>
      </c>
      <c r="C18" s="19">
        <f t="shared" si="0"/>
        <v>6671</v>
      </c>
      <c r="D18" s="5">
        <v>493</v>
      </c>
      <c r="E18" s="5">
        <v>543</v>
      </c>
      <c r="F18" s="5">
        <v>633</v>
      </c>
      <c r="G18" s="5">
        <v>549</v>
      </c>
      <c r="H18" s="5">
        <v>431</v>
      </c>
      <c r="I18" s="5">
        <v>465</v>
      </c>
      <c r="J18" s="5">
        <v>524</v>
      </c>
      <c r="K18" s="5">
        <v>487</v>
      </c>
      <c r="L18" s="5">
        <v>380</v>
      </c>
      <c r="M18" s="5">
        <v>437</v>
      </c>
      <c r="N18" s="5">
        <v>391</v>
      </c>
      <c r="O18" s="5">
        <v>267</v>
      </c>
      <c r="P18" s="5">
        <v>232</v>
      </c>
      <c r="Q18" s="5">
        <v>223</v>
      </c>
      <c r="R18" s="5">
        <v>175</v>
      </c>
      <c r="S18" s="5">
        <v>150</v>
      </c>
      <c r="T18" s="5">
        <v>290</v>
      </c>
      <c r="U18" s="5">
        <v>1</v>
      </c>
    </row>
    <row r="19" spans="1:21" ht="24" customHeight="1">
      <c r="A19" s="195" t="s">
        <v>349</v>
      </c>
      <c r="B19" s="2" t="s">
        <v>345</v>
      </c>
      <c r="C19" s="19">
        <f t="shared" si="0"/>
        <v>13707</v>
      </c>
      <c r="D19" s="5">
        <v>919</v>
      </c>
      <c r="E19" s="5">
        <v>1088</v>
      </c>
      <c r="F19" s="5">
        <v>1141</v>
      </c>
      <c r="G19" s="5">
        <v>1250</v>
      </c>
      <c r="H19" s="5">
        <v>894</v>
      </c>
      <c r="I19" s="5">
        <v>816</v>
      </c>
      <c r="J19" s="5">
        <v>964</v>
      </c>
      <c r="K19" s="5">
        <v>1142</v>
      </c>
      <c r="L19" s="5">
        <v>964</v>
      </c>
      <c r="M19" s="5">
        <v>785</v>
      </c>
      <c r="N19" s="5">
        <v>838</v>
      </c>
      <c r="O19" s="5">
        <v>784</v>
      </c>
      <c r="P19" s="5">
        <v>514</v>
      </c>
      <c r="Q19" s="5">
        <v>385</v>
      </c>
      <c r="R19" s="5">
        <v>364</v>
      </c>
      <c r="S19" s="5">
        <v>291</v>
      </c>
      <c r="T19" s="5">
        <v>564</v>
      </c>
      <c r="U19" s="5">
        <v>4</v>
      </c>
    </row>
    <row r="20" spans="1:21" ht="24" customHeight="1">
      <c r="A20" s="196"/>
      <c r="B20" s="2" t="s">
        <v>313</v>
      </c>
      <c r="C20" s="19">
        <f t="shared" si="0"/>
        <v>6569</v>
      </c>
      <c r="D20" s="5">
        <v>469</v>
      </c>
      <c r="E20" s="5">
        <v>565</v>
      </c>
      <c r="F20" s="5">
        <v>592</v>
      </c>
      <c r="G20" s="5">
        <v>639</v>
      </c>
      <c r="H20" s="5">
        <v>423</v>
      </c>
      <c r="I20" s="5">
        <v>393</v>
      </c>
      <c r="J20" s="5">
        <v>478</v>
      </c>
      <c r="K20" s="5">
        <v>580</v>
      </c>
      <c r="L20" s="5">
        <v>471</v>
      </c>
      <c r="M20" s="5">
        <v>387</v>
      </c>
      <c r="N20" s="5">
        <v>396</v>
      </c>
      <c r="O20" s="5">
        <v>410</v>
      </c>
      <c r="P20" s="5">
        <v>248</v>
      </c>
      <c r="Q20" s="5">
        <v>150</v>
      </c>
      <c r="R20" s="5">
        <v>132</v>
      </c>
      <c r="S20" s="5">
        <v>96</v>
      </c>
      <c r="T20" s="5">
        <v>138</v>
      </c>
      <c r="U20" s="5">
        <v>2</v>
      </c>
    </row>
    <row r="21" spans="1:21" ht="24" customHeight="1">
      <c r="A21" s="197"/>
      <c r="B21" s="2" t="s">
        <v>314</v>
      </c>
      <c r="C21" s="19">
        <f t="shared" si="0"/>
        <v>7138</v>
      </c>
      <c r="D21" s="5">
        <v>450</v>
      </c>
      <c r="E21" s="5">
        <v>523</v>
      </c>
      <c r="F21" s="5">
        <v>549</v>
      </c>
      <c r="G21" s="5">
        <v>611</v>
      </c>
      <c r="H21" s="5">
        <v>471</v>
      </c>
      <c r="I21" s="5">
        <v>423</v>
      </c>
      <c r="J21" s="5">
        <v>486</v>
      </c>
      <c r="K21" s="5">
        <v>562</v>
      </c>
      <c r="L21" s="5">
        <v>493</v>
      </c>
      <c r="M21" s="5">
        <v>398</v>
      </c>
      <c r="N21" s="5">
        <v>442</v>
      </c>
      <c r="O21" s="5">
        <v>374</v>
      </c>
      <c r="P21" s="5">
        <v>266</v>
      </c>
      <c r="Q21" s="5">
        <v>235</v>
      </c>
      <c r="R21" s="5">
        <v>232</v>
      </c>
      <c r="S21" s="5">
        <v>195</v>
      </c>
      <c r="T21" s="5">
        <v>426</v>
      </c>
      <c r="U21" s="5">
        <v>2</v>
      </c>
    </row>
    <row r="22" spans="1:21" ht="24" customHeight="1">
      <c r="A22" s="195" t="s">
        <v>350</v>
      </c>
      <c r="B22" s="2" t="s">
        <v>345</v>
      </c>
      <c r="C22" s="19">
        <f t="shared" si="0"/>
        <v>15023</v>
      </c>
      <c r="D22" s="5">
        <v>1004</v>
      </c>
      <c r="E22" s="5">
        <v>1026</v>
      </c>
      <c r="F22" s="5">
        <v>1181</v>
      </c>
      <c r="G22" s="5">
        <v>1131</v>
      </c>
      <c r="H22" s="5">
        <v>1094</v>
      </c>
      <c r="I22" s="5">
        <v>1060</v>
      </c>
      <c r="J22" s="5">
        <v>900</v>
      </c>
      <c r="K22" s="5">
        <v>1077</v>
      </c>
      <c r="L22" s="5">
        <v>1168</v>
      </c>
      <c r="M22" s="5">
        <v>989</v>
      </c>
      <c r="N22" s="5">
        <v>791</v>
      </c>
      <c r="O22" s="5">
        <v>868</v>
      </c>
      <c r="P22" s="5">
        <v>797</v>
      </c>
      <c r="Q22" s="5">
        <v>519</v>
      </c>
      <c r="R22" s="5">
        <v>385</v>
      </c>
      <c r="S22" s="5">
        <v>334</v>
      </c>
      <c r="T22" s="5">
        <v>699</v>
      </c>
      <c r="U22" s="123" t="s">
        <v>6</v>
      </c>
    </row>
    <row r="23" spans="1:21" ht="24" customHeight="1">
      <c r="A23" s="196"/>
      <c r="B23" s="2" t="s">
        <v>313</v>
      </c>
      <c r="C23" s="19">
        <f t="shared" si="0"/>
        <v>7167</v>
      </c>
      <c r="D23" s="5">
        <v>510</v>
      </c>
      <c r="E23" s="5">
        <v>510</v>
      </c>
      <c r="F23" s="5">
        <v>608</v>
      </c>
      <c r="G23" s="5">
        <v>582</v>
      </c>
      <c r="H23" s="5">
        <v>553</v>
      </c>
      <c r="I23" s="5">
        <v>478</v>
      </c>
      <c r="J23" s="5">
        <v>430</v>
      </c>
      <c r="K23" s="5">
        <v>537</v>
      </c>
      <c r="L23" s="5">
        <v>588</v>
      </c>
      <c r="M23" s="5">
        <v>494</v>
      </c>
      <c r="N23" s="5">
        <v>384</v>
      </c>
      <c r="O23" s="5">
        <v>417</v>
      </c>
      <c r="P23" s="5">
        <v>414</v>
      </c>
      <c r="Q23" s="5">
        <v>233</v>
      </c>
      <c r="R23" s="5">
        <v>142</v>
      </c>
      <c r="S23" s="5">
        <v>114</v>
      </c>
      <c r="T23" s="5">
        <v>173</v>
      </c>
      <c r="U23" s="123" t="s">
        <v>6</v>
      </c>
    </row>
    <row r="24" spans="1:21" ht="24" customHeight="1">
      <c r="A24" s="197"/>
      <c r="B24" s="2" t="s">
        <v>314</v>
      </c>
      <c r="C24" s="19">
        <f t="shared" si="0"/>
        <v>7856</v>
      </c>
      <c r="D24" s="5">
        <v>494</v>
      </c>
      <c r="E24" s="5">
        <v>516</v>
      </c>
      <c r="F24" s="5">
        <v>573</v>
      </c>
      <c r="G24" s="5">
        <v>549</v>
      </c>
      <c r="H24" s="5">
        <v>541</v>
      </c>
      <c r="I24" s="5">
        <v>582</v>
      </c>
      <c r="J24" s="5">
        <v>470</v>
      </c>
      <c r="K24" s="5">
        <v>540</v>
      </c>
      <c r="L24" s="5">
        <v>580</v>
      </c>
      <c r="M24" s="5">
        <v>495</v>
      </c>
      <c r="N24" s="5">
        <v>407</v>
      </c>
      <c r="O24" s="5">
        <v>451</v>
      </c>
      <c r="P24" s="5">
        <v>383</v>
      </c>
      <c r="Q24" s="5">
        <v>286</v>
      </c>
      <c r="R24" s="5">
        <v>243</v>
      </c>
      <c r="S24" s="5">
        <v>220</v>
      </c>
      <c r="T24" s="5">
        <v>526</v>
      </c>
      <c r="U24" s="123" t="s">
        <v>6</v>
      </c>
    </row>
    <row r="25" spans="1:21" ht="24" customHeight="1">
      <c r="A25" s="195" t="s">
        <v>336</v>
      </c>
      <c r="B25" s="2" t="s">
        <v>345</v>
      </c>
      <c r="C25" s="19">
        <f t="shared" si="0"/>
        <v>15745</v>
      </c>
      <c r="D25" s="5">
        <v>1034</v>
      </c>
      <c r="E25" s="5">
        <v>1025</v>
      </c>
      <c r="F25" s="5">
        <v>1044</v>
      </c>
      <c r="G25" s="5">
        <v>1072</v>
      </c>
      <c r="H25" s="5">
        <v>921</v>
      </c>
      <c r="I25" s="5">
        <v>1174</v>
      </c>
      <c r="J25" s="5">
        <v>1164</v>
      </c>
      <c r="K25" s="5">
        <v>936</v>
      </c>
      <c r="L25" s="5">
        <v>1076</v>
      </c>
      <c r="M25" s="5">
        <v>1126</v>
      </c>
      <c r="N25" s="5">
        <v>990</v>
      </c>
      <c r="O25" s="5">
        <v>742</v>
      </c>
      <c r="P25" s="5">
        <v>873</v>
      </c>
      <c r="Q25" s="5">
        <v>747</v>
      </c>
      <c r="R25" s="5">
        <v>479</v>
      </c>
      <c r="S25" s="5">
        <v>375</v>
      </c>
      <c r="T25" s="5">
        <v>859</v>
      </c>
      <c r="U25" s="5">
        <v>108</v>
      </c>
    </row>
    <row r="26" spans="1:21" ht="24" customHeight="1">
      <c r="A26" s="196"/>
      <c r="B26" s="2" t="s">
        <v>313</v>
      </c>
      <c r="C26" s="19">
        <f t="shared" si="0"/>
        <v>7475</v>
      </c>
      <c r="D26" s="5">
        <v>534</v>
      </c>
      <c r="E26" s="5">
        <v>520</v>
      </c>
      <c r="F26" s="5">
        <v>518</v>
      </c>
      <c r="G26" s="5">
        <v>535</v>
      </c>
      <c r="H26" s="5">
        <v>443</v>
      </c>
      <c r="I26" s="5">
        <v>563</v>
      </c>
      <c r="J26" s="5">
        <v>557</v>
      </c>
      <c r="K26" s="5">
        <v>448</v>
      </c>
      <c r="L26" s="5">
        <v>548</v>
      </c>
      <c r="M26" s="5">
        <v>564</v>
      </c>
      <c r="N26" s="5">
        <v>486</v>
      </c>
      <c r="O26" s="5">
        <v>343</v>
      </c>
      <c r="P26" s="5">
        <v>425</v>
      </c>
      <c r="Q26" s="5">
        <v>373</v>
      </c>
      <c r="R26" s="5">
        <v>220</v>
      </c>
      <c r="S26" s="5">
        <v>137</v>
      </c>
      <c r="T26" s="5">
        <v>207</v>
      </c>
      <c r="U26" s="5">
        <v>54</v>
      </c>
    </row>
    <row r="27" spans="1:21" ht="24" customHeight="1">
      <c r="A27" s="197"/>
      <c r="B27" s="2" t="s">
        <v>314</v>
      </c>
      <c r="C27" s="19">
        <f t="shared" si="0"/>
        <v>8270</v>
      </c>
      <c r="D27" s="5">
        <v>500</v>
      </c>
      <c r="E27" s="5">
        <v>505</v>
      </c>
      <c r="F27" s="5">
        <v>526</v>
      </c>
      <c r="G27" s="5">
        <v>537</v>
      </c>
      <c r="H27" s="5">
        <v>478</v>
      </c>
      <c r="I27" s="5">
        <v>611</v>
      </c>
      <c r="J27" s="5">
        <v>607</v>
      </c>
      <c r="K27" s="5">
        <v>488</v>
      </c>
      <c r="L27" s="5">
        <v>528</v>
      </c>
      <c r="M27" s="5">
        <v>562</v>
      </c>
      <c r="N27" s="5">
        <v>504</v>
      </c>
      <c r="O27" s="5">
        <v>399</v>
      </c>
      <c r="P27" s="5">
        <v>448</v>
      </c>
      <c r="Q27" s="5">
        <v>374</v>
      </c>
      <c r="R27" s="5">
        <v>259</v>
      </c>
      <c r="S27" s="5">
        <v>238</v>
      </c>
      <c r="T27" s="5">
        <v>652</v>
      </c>
      <c r="U27" s="5">
        <v>54</v>
      </c>
    </row>
    <row r="28" spans="1:21" ht="24" customHeight="1">
      <c r="A28" s="195" t="s">
        <v>315</v>
      </c>
      <c r="B28" s="2" t="s">
        <v>345</v>
      </c>
      <c r="C28" s="19">
        <f t="shared" si="0"/>
        <v>15790</v>
      </c>
      <c r="D28" s="5">
        <v>936</v>
      </c>
      <c r="E28" s="5">
        <v>1021</v>
      </c>
      <c r="F28" s="5">
        <v>991</v>
      </c>
      <c r="G28" s="5">
        <v>953</v>
      </c>
      <c r="H28" s="5">
        <v>853</v>
      </c>
      <c r="I28" s="5">
        <v>983</v>
      </c>
      <c r="J28" s="5">
        <v>1229</v>
      </c>
      <c r="K28" s="5">
        <v>1123</v>
      </c>
      <c r="L28" s="5">
        <v>953</v>
      </c>
      <c r="M28" s="5">
        <v>1031</v>
      </c>
      <c r="N28" s="5">
        <v>1091</v>
      </c>
      <c r="O28" s="5">
        <v>959</v>
      </c>
      <c r="P28" s="5">
        <v>739</v>
      </c>
      <c r="Q28" s="5">
        <v>833</v>
      </c>
      <c r="R28" s="5">
        <v>704</v>
      </c>
      <c r="S28" s="5">
        <v>465</v>
      </c>
      <c r="T28" s="5">
        <f>326+282+185+103+30</f>
        <v>926</v>
      </c>
      <c r="U28" s="123" t="s">
        <v>6</v>
      </c>
    </row>
    <row r="29" spans="1:21" ht="24" customHeight="1">
      <c r="A29" s="196"/>
      <c r="B29" s="2" t="s">
        <v>313</v>
      </c>
      <c r="C29" s="19">
        <f t="shared" si="0"/>
        <v>7564</v>
      </c>
      <c r="D29" s="5">
        <v>488</v>
      </c>
      <c r="E29" s="5">
        <v>507</v>
      </c>
      <c r="F29" s="5">
        <v>504</v>
      </c>
      <c r="G29" s="5">
        <v>473</v>
      </c>
      <c r="H29" s="5">
        <v>408</v>
      </c>
      <c r="I29" s="5">
        <v>470</v>
      </c>
      <c r="J29" s="5">
        <v>603</v>
      </c>
      <c r="K29" s="5">
        <v>552</v>
      </c>
      <c r="L29" s="5">
        <v>467</v>
      </c>
      <c r="M29" s="5">
        <v>536</v>
      </c>
      <c r="N29" s="5">
        <v>553</v>
      </c>
      <c r="O29" s="5">
        <v>478</v>
      </c>
      <c r="P29" s="5">
        <v>349</v>
      </c>
      <c r="Q29" s="5">
        <v>399</v>
      </c>
      <c r="R29" s="5">
        <v>341</v>
      </c>
      <c r="S29" s="5">
        <v>200</v>
      </c>
      <c r="T29" s="5">
        <f>102+76+44+10+4</f>
        <v>236</v>
      </c>
      <c r="U29" s="123" t="s">
        <v>6</v>
      </c>
    </row>
    <row r="30" spans="1:21" ht="24" customHeight="1">
      <c r="A30" s="197"/>
      <c r="B30" s="2" t="s">
        <v>314</v>
      </c>
      <c r="C30" s="19">
        <f t="shared" si="0"/>
        <v>8226</v>
      </c>
      <c r="D30" s="5">
        <v>448</v>
      </c>
      <c r="E30" s="5">
        <v>514</v>
      </c>
      <c r="F30" s="5">
        <v>487</v>
      </c>
      <c r="G30" s="5">
        <v>480</v>
      </c>
      <c r="H30" s="5">
        <v>445</v>
      </c>
      <c r="I30" s="5">
        <v>513</v>
      </c>
      <c r="J30" s="5">
        <v>626</v>
      </c>
      <c r="K30" s="5">
        <v>571</v>
      </c>
      <c r="L30" s="5">
        <v>486</v>
      </c>
      <c r="M30" s="5">
        <v>495</v>
      </c>
      <c r="N30" s="5">
        <v>538</v>
      </c>
      <c r="O30" s="5">
        <v>481</v>
      </c>
      <c r="P30" s="5">
        <v>390</v>
      </c>
      <c r="Q30" s="5">
        <v>434</v>
      </c>
      <c r="R30" s="5">
        <v>363</v>
      </c>
      <c r="S30" s="5">
        <v>265</v>
      </c>
      <c r="T30" s="5">
        <f>224+206+141+93+26</f>
        <v>690</v>
      </c>
      <c r="U30" s="123" t="s">
        <v>6</v>
      </c>
    </row>
    <row r="31" spans="1:24" ht="24" customHeight="1">
      <c r="A31" s="161" t="s">
        <v>332</v>
      </c>
      <c r="B31" s="2" t="s">
        <v>281</v>
      </c>
      <c r="C31" s="19">
        <f>SUM(C32:C33)</f>
        <v>15951</v>
      </c>
      <c r="D31" s="5">
        <f aca="true" t="shared" si="1" ref="D31:U31">SUM(D32:D33)</f>
        <v>850</v>
      </c>
      <c r="E31" s="5">
        <f t="shared" si="1"/>
        <v>920</v>
      </c>
      <c r="F31" s="5">
        <f t="shared" si="1"/>
        <v>1016</v>
      </c>
      <c r="G31" s="5">
        <f t="shared" si="1"/>
        <v>903</v>
      </c>
      <c r="H31" s="5">
        <f t="shared" si="1"/>
        <v>767</v>
      </c>
      <c r="I31" s="5">
        <f t="shared" si="1"/>
        <v>919</v>
      </c>
      <c r="J31" s="5">
        <f t="shared" si="1"/>
        <v>986</v>
      </c>
      <c r="K31" s="5">
        <f t="shared" si="1"/>
        <v>1210</v>
      </c>
      <c r="L31" s="5">
        <f t="shared" si="1"/>
        <v>1076</v>
      </c>
      <c r="M31" s="5">
        <f t="shared" si="1"/>
        <v>982</v>
      </c>
      <c r="N31" s="5">
        <f t="shared" si="1"/>
        <v>1016</v>
      </c>
      <c r="O31" s="5">
        <f t="shared" si="1"/>
        <v>1127</v>
      </c>
      <c r="P31" s="5">
        <f t="shared" si="1"/>
        <v>957</v>
      </c>
      <c r="Q31" s="5">
        <f t="shared" si="1"/>
        <v>746</v>
      </c>
      <c r="R31" s="5">
        <f t="shared" si="1"/>
        <v>791</v>
      </c>
      <c r="S31" s="5">
        <f t="shared" si="1"/>
        <v>682</v>
      </c>
      <c r="T31" s="5">
        <f t="shared" si="1"/>
        <v>1001</v>
      </c>
      <c r="U31" s="5">
        <f t="shared" si="1"/>
        <v>2</v>
      </c>
      <c r="V31" s="17"/>
      <c r="W31" s="17"/>
      <c r="X31" s="17"/>
    </row>
    <row r="32" spans="1:21" ht="24" customHeight="1">
      <c r="A32" s="161"/>
      <c r="B32" s="2" t="s">
        <v>0</v>
      </c>
      <c r="C32" s="19">
        <f>SUM(D32:U32)</f>
        <v>7680</v>
      </c>
      <c r="D32" s="5">
        <v>423</v>
      </c>
      <c r="E32" s="5">
        <v>472</v>
      </c>
      <c r="F32" s="5">
        <v>505</v>
      </c>
      <c r="G32" s="5">
        <v>426</v>
      </c>
      <c r="H32" s="5">
        <v>374</v>
      </c>
      <c r="I32" s="5">
        <v>457</v>
      </c>
      <c r="J32" s="5">
        <v>479</v>
      </c>
      <c r="K32" s="5">
        <v>606</v>
      </c>
      <c r="L32" s="5">
        <v>533</v>
      </c>
      <c r="M32" s="5">
        <v>482</v>
      </c>
      <c r="N32" s="5">
        <v>520</v>
      </c>
      <c r="O32" s="5">
        <v>581</v>
      </c>
      <c r="P32" s="5">
        <v>488</v>
      </c>
      <c r="Q32" s="5">
        <v>347</v>
      </c>
      <c r="R32" s="5">
        <v>373</v>
      </c>
      <c r="S32" s="5">
        <v>316</v>
      </c>
      <c r="T32" s="5">
        <v>298</v>
      </c>
      <c r="U32" s="5">
        <v>0</v>
      </c>
    </row>
    <row r="33" spans="1:21" ht="24" customHeight="1">
      <c r="A33" s="161"/>
      <c r="B33" s="2" t="s">
        <v>1</v>
      </c>
      <c r="C33" s="19">
        <f>SUM(D33:U33)</f>
        <v>8271</v>
      </c>
      <c r="D33" s="5">
        <v>427</v>
      </c>
      <c r="E33" s="5">
        <v>448</v>
      </c>
      <c r="F33" s="5">
        <v>511</v>
      </c>
      <c r="G33" s="5">
        <v>477</v>
      </c>
      <c r="H33" s="5">
        <v>393</v>
      </c>
      <c r="I33" s="5">
        <v>462</v>
      </c>
      <c r="J33" s="5">
        <v>507</v>
      </c>
      <c r="K33" s="5">
        <v>604</v>
      </c>
      <c r="L33" s="5">
        <v>543</v>
      </c>
      <c r="M33" s="5">
        <v>500</v>
      </c>
      <c r="N33" s="5">
        <v>496</v>
      </c>
      <c r="O33" s="5">
        <v>546</v>
      </c>
      <c r="P33" s="5">
        <v>469</v>
      </c>
      <c r="Q33" s="5">
        <v>399</v>
      </c>
      <c r="R33" s="5">
        <v>418</v>
      </c>
      <c r="S33" s="5">
        <v>366</v>
      </c>
      <c r="T33" s="5">
        <v>703</v>
      </c>
      <c r="U33" s="5">
        <v>2</v>
      </c>
    </row>
    <row r="34" spans="1:2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05" t="s">
        <v>11</v>
      </c>
    </row>
  </sheetData>
  <sheetProtection/>
  <mergeCells count="18">
    <mergeCell ref="A28:A30"/>
    <mergeCell ref="A31:A33"/>
    <mergeCell ref="A7:A9"/>
    <mergeCell ref="A10:A12"/>
    <mergeCell ref="A13:A15"/>
    <mergeCell ref="A16:A18"/>
    <mergeCell ref="A19:A21"/>
    <mergeCell ref="A22:A24"/>
    <mergeCell ref="A25:A27"/>
    <mergeCell ref="Q3:T3"/>
    <mergeCell ref="T4:T6"/>
    <mergeCell ref="U3:U6"/>
    <mergeCell ref="A1:U1"/>
    <mergeCell ref="C3:C6"/>
    <mergeCell ref="D3:F3"/>
    <mergeCell ref="G3:P3"/>
    <mergeCell ref="A3:A6"/>
    <mergeCell ref="B3:B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kng1162</dc:creator>
  <cp:keywords/>
  <dc:description/>
  <cp:lastModifiedBy>admin</cp:lastModifiedBy>
  <cp:lastPrinted>2013-05-29T06:14:58Z</cp:lastPrinted>
  <dcterms:created xsi:type="dcterms:W3CDTF">2006-09-20T04:14:26Z</dcterms:created>
  <dcterms:modified xsi:type="dcterms:W3CDTF">2013-05-29T07:45:39Z</dcterms:modified>
  <cp:category/>
  <cp:version/>
  <cp:contentType/>
  <cp:contentStatus/>
</cp:coreProperties>
</file>