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（１）" sheetId="1" r:id="rId1"/>
    <sheet name="（２）" sheetId="2" r:id="rId2"/>
    <sheet name="（３）" sheetId="3" r:id="rId3"/>
    <sheet name="（４）" sheetId="4" r:id="rId4"/>
    <sheet name="（５）" sheetId="5" r:id="rId5"/>
    <sheet name="（６）" sheetId="6" r:id="rId6"/>
  </sheets>
  <externalReferences>
    <externalReference r:id="rId9"/>
  </externalReferences>
  <definedNames>
    <definedName name="_xlnm.Print_Area" localSheetId="1">'（２）'!$A$1:$G$12</definedName>
    <definedName name="_xlnm.Print_Area" localSheetId="2">'（３）'!$A$1:$N$21</definedName>
    <definedName name="_xlnm.Print_Area" localSheetId="5">'（６）'!$A$1:$M$18</definedName>
  </definedNames>
  <calcPr fullCalcOnLoad="1"/>
</workbook>
</file>

<file path=xl/sharedStrings.xml><?xml version="1.0" encoding="utf-8"?>
<sst xmlns="http://schemas.openxmlformats.org/spreadsheetml/2006/main" count="306" uniqueCount="103">
  <si>
    <t>（１）財政力</t>
  </si>
  <si>
    <t>単位：千円</t>
  </si>
  <si>
    <t>年　度</t>
  </si>
  <si>
    <t>基準財政需要額</t>
  </si>
  <si>
    <t>基準財政収入額</t>
  </si>
  <si>
    <t>普通地方交付税</t>
  </si>
  <si>
    <t>財政力
指数</t>
  </si>
  <si>
    <t>標準財政規模</t>
  </si>
  <si>
    <t>公債負担
比率</t>
  </si>
  <si>
    <t>(A)</t>
  </si>
  <si>
    <t>(B)</t>
  </si>
  <si>
    <t>平成18年</t>
  </si>
  <si>
    <t>平成19年</t>
  </si>
  <si>
    <t>平成20年</t>
  </si>
  <si>
    <t>平成21年</t>
  </si>
  <si>
    <t>平成22年</t>
  </si>
  <si>
    <t>資料：地方財政状況調査</t>
  </si>
  <si>
    <t>（２）村民1人当たり税負担額及び歳出額の推移</t>
  </si>
  <si>
    <t>一般会計の決算（歳出）</t>
  </si>
  <si>
    <t>村　　税　　負　　担</t>
  </si>
  <si>
    <t>各年3月末現在</t>
  </si>
  <si>
    <t>決算額</t>
  </si>
  <si>
    <t>1世帯当たり</t>
  </si>
  <si>
    <t>1人当たり</t>
  </si>
  <si>
    <t>年　次</t>
  </si>
  <si>
    <t>住民基本台帳による人口</t>
  </si>
  <si>
    <t>(千円)</t>
  </si>
  <si>
    <t>(円)</t>
  </si>
  <si>
    <t>世 帯 数</t>
  </si>
  <si>
    <t>人　口</t>
  </si>
  <si>
    <t>平成17年</t>
  </si>
  <si>
    <t>注）負担割合に用いる人口は、3月末現在住民基本台帳による</t>
  </si>
  <si>
    <t>資料：企画開発課</t>
  </si>
  <si>
    <t>（３）一般会計の決算額（歳入）</t>
  </si>
  <si>
    <t>区　　分</t>
  </si>
  <si>
    <t>平成17年度</t>
  </si>
  <si>
    <t>平成18年度</t>
  </si>
  <si>
    <t>平成19年度</t>
  </si>
  <si>
    <t>平成20年度</t>
  </si>
  <si>
    <t>平成21年度</t>
  </si>
  <si>
    <t>平成22年度</t>
  </si>
  <si>
    <t>構成比</t>
  </si>
  <si>
    <t>村税</t>
  </si>
  <si>
    <t>地方譲与税</t>
  </si>
  <si>
    <t>地方交付税</t>
  </si>
  <si>
    <t>普通</t>
  </si>
  <si>
    <t>特別</t>
  </si>
  <si>
    <t>分担金・負担金・寄付金</t>
  </si>
  <si>
    <t>使用料・手数料</t>
  </si>
  <si>
    <t>国庫支出金</t>
  </si>
  <si>
    <t>県支出金</t>
  </si>
  <si>
    <t>財産収入</t>
  </si>
  <si>
    <t>繰入金</t>
  </si>
  <si>
    <t>繰越金</t>
  </si>
  <si>
    <t>諸収入</t>
  </si>
  <si>
    <t>村債</t>
  </si>
  <si>
    <t>その他</t>
  </si>
  <si>
    <t>総額</t>
  </si>
  <si>
    <t>（４）村税の内訳</t>
  </si>
  <si>
    <t>村　　税</t>
  </si>
  <si>
    <t>村民税</t>
  </si>
  <si>
    <t>固定資産税</t>
  </si>
  <si>
    <t>軽自動車税</t>
  </si>
  <si>
    <t>村たばこ税</t>
  </si>
  <si>
    <t>特別土地保有税</t>
  </si>
  <si>
    <t>-</t>
  </si>
  <si>
    <t>総　額</t>
  </si>
  <si>
    <t>徴収率(%)</t>
  </si>
  <si>
    <t>（５）一般会計の決算額（歳出）</t>
  </si>
  <si>
    <t>単位：千円/％</t>
  </si>
  <si>
    <t>区　　　　分</t>
  </si>
  <si>
    <t>人件費</t>
  </si>
  <si>
    <t>うち職員給</t>
  </si>
  <si>
    <t>物件費</t>
  </si>
  <si>
    <t>維持補修費</t>
  </si>
  <si>
    <t>扶助費</t>
  </si>
  <si>
    <t>公債費</t>
  </si>
  <si>
    <t>補助費等</t>
  </si>
  <si>
    <t>積立金</t>
  </si>
  <si>
    <t>投資・出資金・貸付金</t>
  </si>
  <si>
    <t>繰出金</t>
  </si>
  <si>
    <t>前年度繰上充用金</t>
  </si>
  <si>
    <t>普通建設事業費</t>
  </si>
  <si>
    <t>補助</t>
  </si>
  <si>
    <t>単独</t>
  </si>
  <si>
    <t>国営事業負担金</t>
  </si>
  <si>
    <t>県営事業負担金</t>
  </si>
  <si>
    <t>同級他団体負担</t>
  </si>
  <si>
    <t>受託事業費</t>
  </si>
  <si>
    <t>災害復旧事業費</t>
  </si>
  <si>
    <t>失業対策事業費</t>
  </si>
  <si>
    <t>（６）歳出の目的別内訳</t>
  </si>
  <si>
    <t>議会費</t>
  </si>
  <si>
    <t>総務費</t>
  </si>
  <si>
    <t>民生費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</si>
  <si>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</si>
  <si>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</si>
  <si>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</si>
  <si>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</si>
  <si>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</si>
  <si>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</si>
  <si>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</si>
  <si>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諸支出金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</si>
</sst>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distributed" vertical="center"/>
    </xf>
    <xf numFmtId="38" fontId="5" fillId="0" borderId="14" xfId="48" applyFont="1" applyBorder="1" applyAlignment="1">
      <alignment vertical="center"/>
    </xf>
    <xf numFmtId="40" fontId="5" fillId="0" borderId="14" xfId="48" applyNumberFormat="1" applyFont="1" applyBorder="1" applyAlignment="1">
      <alignment vertical="center"/>
    </xf>
    <xf numFmtId="176" fontId="5" fillId="0" borderId="14" xfId="48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38" fontId="4" fillId="0" borderId="14" xfId="48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176" fontId="4" fillId="0" borderId="14" xfId="48" applyNumberFormat="1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distributed" vertical="center"/>
    </xf>
    <xf numFmtId="38" fontId="4" fillId="0" borderId="18" xfId="48" applyFont="1" applyBorder="1" applyAlignment="1">
      <alignment vertical="center"/>
    </xf>
    <xf numFmtId="176" fontId="4" fillId="0" borderId="18" xfId="48" applyNumberFormat="1" applyFont="1" applyBorder="1" applyAlignment="1">
      <alignment vertical="center"/>
    </xf>
    <xf numFmtId="38" fontId="4" fillId="33" borderId="16" xfId="48" applyFont="1" applyFill="1" applyBorder="1" applyAlignment="1">
      <alignment vertical="center"/>
    </xf>
    <xf numFmtId="0" fontId="4" fillId="33" borderId="16" xfId="48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0" fillId="0" borderId="0" xfId="0" applyNumberFormat="1" applyAlignment="1">
      <alignment/>
    </xf>
    <xf numFmtId="0" fontId="4" fillId="0" borderId="14" xfId="0" applyFont="1" applyBorder="1" applyAlignment="1">
      <alignment horizontal="distributed" vertical="center" shrinkToFit="1"/>
    </xf>
    <xf numFmtId="177" fontId="4" fillId="0" borderId="14" xfId="0" applyNumberFormat="1" applyFont="1" applyBorder="1" applyAlignment="1">
      <alignment vertical="center"/>
    </xf>
    <xf numFmtId="38" fontId="4" fillId="0" borderId="14" xfId="48" applyFont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 shrinkToFit="1"/>
    </xf>
    <xf numFmtId="38" fontId="4" fillId="33" borderId="14" xfId="48" applyFont="1" applyFill="1" applyBorder="1" applyAlignment="1">
      <alignment vertical="center"/>
    </xf>
    <xf numFmtId="1" fontId="4" fillId="33" borderId="14" xfId="0" applyNumberFormat="1" applyFont="1" applyFill="1" applyBorder="1" applyAlignment="1">
      <alignment vertical="center"/>
    </xf>
    <xf numFmtId="0" fontId="4" fillId="0" borderId="13" xfId="0" applyFont="1" applyBorder="1" applyAlignment="1">
      <alignment/>
    </xf>
    <xf numFmtId="38" fontId="4" fillId="0" borderId="18" xfId="48" applyFont="1" applyBorder="1" applyAlignment="1">
      <alignment horizontal="right" vertical="center"/>
    </xf>
    <xf numFmtId="38" fontId="4" fillId="33" borderId="16" xfId="48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177" fontId="4" fillId="0" borderId="18" xfId="0" applyNumberFormat="1" applyFont="1" applyBorder="1" applyAlignment="1">
      <alignment vertical="center"/>
    </xf>
    <xf numFmtId="0" fontId="4" fillId="33" borderId="16" xfId="0" applyFont="1" applyFill="1" applyBorder="1" applyAlignment="1">
      <alignment horizontal="distributed" vertical="center"/>
    </xf>
    <xf numFmtId="1" fontId="4" fillId="33" borderId="16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shrinkToFit="1"/>
    </xf>
    <xf numFmtId="0" fontId="4" fillId="33" borderId="16" xfId="0" applyFont="1" applyFill="1" applyBorder="1" applyAlignment="1">
      <alignment horizontal="distributed" vertical="center" shrinkToFit="1"/>
    </xf>
    <xf numFmtId="178" fontId="4" fillId="0" borderId="21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&#36984;&#25369;&#21450;&#12403;&#35696;&#20250;%2013&#36001;&#25919;&#211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（１）"/>
      <sheetName val="（２）"/>
      <sheetName val="（３）"/>
      <sheetName val="（４）"/>
      <sheetName val="13-(1)"/>
      <sheetName val="13-(2)"/>
      <sheetName val="13-(3)"/>
      <sheetName val="13-(4)"/>
      <sheetName val="13-(5)"/>
      <sheetName val="13-(6)"/>
      <sheetName val="13-(7)"/>
    </sheetNames>
    <sheetDataSet>
      <sheetData sheetId="10">
        <row r="3">
          <cell r="L3" t="str">
            <v>歳入</v>
          </cell>
          <cell r="M3" t="str">
            <v>歳出</v>
          </cell>
        </row>
        <row r="4">
          <cell r="K4" t="str">
            <v>平成17年</v>
          </cell>
          <cell r="L4">
            <v>5754691</v>
          </cell>
          <cell r="M4">
            <v>5644420</v>
          </cell>
        </row>
        <row r="5">
          <cell r="K5" t="str">
            <v>平成18年</v>
          </cell>
          <cell r="L5">
            <v>4746100</v>
          </cell>
          <cell r="M5">
            <v>4651015</v>
          </cell>
        </row>
        <row r="6">
          <cell r="K6" t="str">
            <v>平成19年</v>
          </cell>
          <cell r="L6">
            <v>6257050</v>
          </cell>
          <cell r="M6">
            <v>6133302</v>
          </cell>
        </row>
        <row r="7">
          <cell r="K7" t="str">
            <v>平成20年</v>
          </cell>
          <cell r="L7">
            <v>4922461</v>
          </cell>
          <cell r="M7">
            <v>4797823</v>
          </cell>
        </row>
        <row r="8">
          <cell r="K8" t="str">
            <v>平成21年</v>
          </cell>
          <cell r="L8">
            <v>5461632</v>
          </cell>
          <cell r="M8">
            <v>5355743</v>
          </cell>
        </row>
        <row r="9">
          <cell r="K9" t="str">
            <v>平成22年</v>
          </cell>
          <cell r="L9">
            <v>6414541</v>
          </cell>
          <cell r="M9">
            <v>6264223</v>
          </cell>
        </row>
        <row r="13">
          <cell r="K13" t="str">
            <v>村民税</v>
          </cell>
          <cell r="L13">
            <v>605171</v>
          </cell>
        </row>
        <row r="14">
          <cell r="K14" t="str">
            <v>固定資産税</v>
          </cell>
          <cell r="L14">
            <v>844518</v>
          </cell>
        </row>
        <row r="15">
          <cell r="K15" t="str">
            <v>軽自動車税</v>
          </cell>
          <cell r="L15">
            <v>40294</v>
          </cell>
        </row>
        <row r="16">
          <cell r="K16" t="str">
            <v>村たばこ税</v>
          </cell>
          <cell r="L16">
            <v>142749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="115" zoomScaleSheetLayoutView="115" zoomScalePageLayoutView="0" workbookViewId="0" topLeftCell="A1">
      <selection activeCell="B13" sqref="B13"/>
    </sheetView>
  </sheetViews>
  <sheetFormatPr defaultColWidth="9.140625" defaultRowHeight="15"/>
  <cols>
    <col min="1" max="1" width="11.28125" style="1" bestFit="1" customWidth="1"/>
    <col min="2" max="4" width="15.421875" style="1" bestFit="1" customWidth="1"/>
    <col min="5" max="5" width="8.00390625" style="1" customWidth="1"/>
    <col min="6" max="6" width="13.28125" style="1" bestFit="1" customWidth="1"/>
    <col min="7" max="7" width="9.8515625" style="1" customWidth="1"/>
    <col min="8" max="16384" width="9.00390625" style="1" customWidth="1"/>
  </cols>
  <sheetData>
    <row r="1" spans="1:7" ht="18.75">
      <c r="A1" s="43" t="s">
        <v>0</v>
      </c>
      <c r="B1" s="43"/>
      <c r="C1" s="43"/>
      <c r="D1" s="43"/>
      <c r="E1" s="43"/>
      <c r="F1" s="43"/>
      <c r="G1" s="43"/>
    </row>
    <row r="2" spans="1:7" ht="13.5">
      <c r="A2" s="2" t="s">
        <v>1</v>
      </c>
      <c r="B2" s="2"/>
      <c r="C2" s="2"/>
      <c r="D2" s="2"/>
      <c r="E2" s="2"/>
      <c r="F2" s="2"/>
      <c r="G2" s="2"/>
    </row>
    <row r="3" spans="1:7" ht="13.5">
      <c r="A3" s="44" t="s">
        <v>2</v>
      </c>
      <c r="B3" s="3" t="s">
        <v>3</v>
      </c>
      <c r="C3" s="4" t="s">
        <v>4</v>
      </c>
      <c r="D3" s="44" t="s">
        <v>5</v>
      </c>
      <c r="E3" s="45" t="s">
        <v>6</v>
      </c>
      <c r="F3" s="47" t="s">
        <v>7</v>
      </c>
      <c r="G3" s="47" t="s">
        <v>8</v>
      </c>
    </row>
    <row r="4" spans="1:7" ht="13.5">
      <c r="A4" s="44"/>
      <c r="B4" s="5" t="s">
        <v>9</v>
      </c>
      <c r="C4" s="6" t="s">
        <v>10</v>
      </c>
      <c r="D4" s="44"/>
      <c r="E4" s="46"/>
      <c r="F4" s="46"/>
      <c r="G4" s="46"/>
    </row>
    <row r="5" spans="1:7" ht="13.5">
      <c r="A5" s="7" t="s">
        <v>11</v>
      </c>
      <c r="B5" s="8">
        <v>2721175</v>
      </c>
      <c r="C5" s="8">
        <v>1264938</v>
      </c>
      <c r="D5" s="8">
        <v>1457949</v>
      </c>
      <c r="E5" s="9">
        <v>0.49</v>
      </c>
      <c r="F5" s="8">
        <v>3096301</v>
      </c>
      <c r="G5" s="10">
        <v>9.6</v>
      </c>
    </row>
    <row r="6" spans="1:7" ht="13.5">
      <c r="A6" s="7" t="s">
        <v>12</v>
      </c>
      <c r="B6" s="8">
        <v>2775863</v>
      </c>
      <c r="C6" s="8">
        <v>1303790</v>
      </c>
      <c r="D6" s="8">
        <v>1467326</v>
      </c>
      <c r="E6" s="9">
        <v>0.48</v>
      </c>
      <c r="F6" s="8">
        <v>3168544</v>
      </c>
      <c r="G6" s="10">
        <v>9.2</v>
      </c>
    </row>
    <row r="7" spans="1:7" ht="13.5">
      <c r="A7" s="7" t="s">
        <v>13</v>
      </c>
      <c r="B7" s="8">
        <v>2849208</v>
      </c>
      <c r="C7" s="8">
        <v>1465189</v>
      </c>
      <c r="D7" s="8">
        <v>1382770</v>
      </c>
      <c r="E7" s="9">
        <v>0.48</v>
      </c>
      <c r="F7" s="8">
        <v>3459001</v>
      </c>
      <c r="G7" s="10">
        <v>10</v>
      </c>
    </row>
    <row r="8" spans="1:7" ht="13.5">
      <c r="A8" s="7" t="s">
        <v>14</v>
      </c>
      <c r="B8" s="8">
        <v>2824070</v>
      </c>
      <c r="C8" s="8">
        <v>1423835</v>
      </c>
      <c r="D8" s="8">
        <v>1414649</v>
      </c>
      <c r="E8" s="9">
        <v>0.49</v>
      </c>
      <c r="F8" s="8">
        <v>3541240</v>
      </c>
      <c r="G8" s="10">
        <v>9.8</v>
      </c>
    </row>
    <row r="9" spans="1:7" ht="13.5">
      <c r="A9" s="7" t="s">
        <v>15</v>
      </c>
      <c r="B9" s="8">
        <v>2888172</v>
      </c>
      <c r="C9" s="8">
        <v>1342303</v>
      </c>
      <c r="D9" s="8">
        <v>1545869</v>
      </c>
      <c r="E9" s="9">
        <v>0.49</v>
      </c>
      <c r="F9" s="8">
        <v>3654627</v>
      </c>
      <c r="G9" s="10">
        <v>8.3</v>
      </c>
    </row>
    <row r="10" spans="1:7" ht="13.5">
      <c r="A10" s="2"/>
      <c r="B10" s="2"/>
      <c r="C10" s="2"/>
      <c r="D10" s="2"/>
      <c r="E10" s="2"/>
      <c r="F10" s="2"/>
      <c r="G10" s="11" t="s">
        <v>16</v>
      </c>
    </row>
    <row r="11" ht="13.5">
      <c r="A11" s="12"/>
    </row>
  </sheetData>
  <sheetProtection/>
  <mergeCells count="6">
    <mergeCell ref="A1:G1"/>
    <mergeCell ref="A3:A4"/>
    <mergeCell ref="D3:D4"/>
    <mergeCell ref="E3:E4"/>
    <mergeCell ref="F3:F4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115" zoomScaleSheetLayoutView="115" zoomScalePageLayoutView="0" workbookViewId="0" topLeftCell="A1">
      <selection activeCell="H13" sqref="H13"/>
    </sheetView>
  </sheetViews>
  <sheetFormatPr defaultColWidth="9.140625" defaultRowHeight="15"/>
  <cols>
    <col min="1" max="7" width="11.421875" style="1" customWidth="1"/>
    <col min="8" max="8" width="9.00390625" style="1" customWidth="1"/>
    <col min="9" max="9" width="9.57421875" style="1" customWidth="1"/>
    <col min="10" max="10" width="9.140625" style="1" bestFit="1" customWidth="1"/>
    <col min="11" max="11" width="10.140625" style="1" bestFit="1" customWidth="1"/>
    <col min="12" max="16384" width="9.00390625" style="1" customWidth="1"/>
  </cols>
  <sheetData>
    <row r="1" spans="1:7" ht="18.75">
      <c r="A1" s="43" t="s">
        <v>17</v>
      </c>
      <c r="B1" s="43"/>
      <c r="C1" s="43"/>
      <c r="D1" s="43"/>
      <c r="E1" s="43"/>
      <c r="F1" s="43"/>
      <c r="G1" s="43"/>
    </row>
    <row r="2" spans="1:7" ht="13.5">
      <c r="A2" s="2"/>
      <c r="B2" s="2"/>
      <c r="C2" s="2"/>
      <c r="D2" s="2"/>
      <c r="E2" s="2"/>
      <c r="F2" s="2"/>
      <c r="G2" s="2"/>
    </row>
    <row r="3" spans="1:11" ht="13.5">
      <c r="A3" s="48" t="s">
        <v>2</v>
      </c>
      <c r="B3" s="49" t="s">
        <v>18</v>
      </c>
      <c r="C3" s="48"/>
      <c r="D3" s="48"/>
      <c r="E3" s="48" t="s">
        <v>19</v>
      </c>
      <c r="F3" s="48"/>
      <c r="G3" s="48"/>
      <c r="K3" s="13" t="s">
        <v>20</v>
      </c>
    </row>
    <row r="4" spans="1:11" ht="13.5">
      <c r="A4" s="48"/>
      <c r="B4" s="3" t="s">
        <v>21</v>
      </c>
      <c r="C4" s="14" t="s">
        <v>22</v>
      </c>
      <c r="D4" s="14" t="s">
        <v>23</v>
      </c>
      <c r="E4" s="14" t="s">
        <v>21</v>
      </c>
      <c r="F4" s="14" t="s">
        <v>22</v>
      </c>
      <c r="G4" s="14" t="s">
        <v>23</v>
      </c>
      <c r="I4" s="47" t="s">
        <v>24</v>
      </c>
      <c r="J4" s="68" t="s">
        <v>25</v>
      </c>
      <c r="K4" s="69"/>
    </row>
    <row r="5" spans="1:11" ht="13.5">
      <c r="A5" s="48"/>
      <c r="B5" s="5" t="s">
        <v>26</v>
      </c>
      <c r="C5" s="15" t="s">
        <v>27</v>
      </c>
      <c r="D5" s="15" t="s">
        <v>27</v>
      </c>
      <c r="E5" s="15" t="s">
        <v>26</v>
      </c>
      <c r="F5" s="15" t="s">
        <v>27</v>
      </c>
      <c r="G5" s="15" t="s">
        <v>27</v>
      </c>
      <c r="I5" s="46"/>
      <c r="J5" s="16" t="s">
        <v>28</v>
      </c>
      <c r="K5" s="16" t="s">
        <v>29</v>
      </c>
    </row>
    <row r="6" spans="1:11" ht="13.5">
      <c r="A6" s="17" t="s">
        <v>30</v>
      </c>
      <c r="B6" s="8">
        <v>5644420</v>
      </c>
      <c r="C6" s="8">
        <f>B6/J6*1000</f>
        <v>971333.6775081741</v>
      </c>
      <c r="D6" s="8">
        <f>B6/K6*1000</f>
        <v>344466.0075674356</v>
      </c>
      <c r="E6" s="8">
        <v>1268206</v>
      </c>
      <c r="F6" s="8">
        <f>E6/J6*1000</f>
        <v>218242.29908793667</v>
      </c>
      <c r="G6" s="8">
        <f>E6/K6*1000</f>
        <v>77395.70364945685</v>
      </c>
      <c r="I6" s="7" t="s">
        <v>30</v>
      </c>
      <c r="J6" s="18">
        <v>5811</v>
      </c>
      <c r="K6" s="18">
        <v>16386</v>
      </c>
    </row>
    <row r="7" spans="1:11" ht="13.5">
      <c r="A7" s="17" t="s">
        <v>11</v>
      </c>
      <c r="B7" s="8">
        <v>4651015</v>
      </c>
      <c r="C7" s="8">
        <f>B7/J7*1000</f>
        <v>781551.8400268862</v>
      </c>
      <c r="D7" s="8">
        <f>B7/K7*1000</f>
        <v>281896.7816231287</v>
      </c>
      <c r="E7" s="8">
        <v>1382190</v>
      </c>
      <c r="F7" s="8">
        <f>E7/J7*1000</f>
        <v>232261.80473869937</v>
      </c>
      <c r="G7" s="8">
        <f>E7/K7*1000</f>
        <v>83774.16813140191</v>
      </c>
      <c r="I7" s="7" t="s">
        <v>11</v>
      </c>
      <c r="J7" s="18">
        <v>5951</v>
      </c>
      <c r="K7" s="18">
        <v>16499</v>
      </c>
    </row>
    <row r="8" spans="1:11" ht="13.5">
      <c r="A8" s="17" t="s">
        <v>12</v>
      </c>
      <c r="B8" s="8">
        <v>6133302</v>
      </c>
      <c r="C8" s="8">
        <f>B8/J8*1000</f>
        <v>1033238.2075471699</v>
      </c>
      <c r="D8" s="8">
        <f>B8/K8*1000</f>
        <v>372981.1481391389</v>
      </c>
      <c r="E8" s="8">
        <v>1598219</v>
      </c>
      <c r="F8" s="8">
        <f>E8/J8*1000</f>
        <v>269241.74528301886</v>
      </c>
      <c r="G8" s="8">
        <f>E8/K8*1000</f>
        <v>97191.62004378496</v>
      </c>
      <c r="I8" s="7" t="s">
        <v>12</v>
      </c>
      <c r="J8" s="18">
        <v>5936</v>
      </c>
      <c r="K8" s="18">
        <v>16444</v>
      </c>
    </row>
    <row r="9" spans="1:11" ht="13.5">
      <c r="A9" s="17" t="s">
        <v>13</v>
      </c>
      <c r="B9" s="8">
        <v>4797323</v>
      </c>
      <c r="C9" s="8">
        <f>B9/J9*1000</f>
        <v>801156.1456245824</v>
      </c>
      <c r="D9" s="8">
        <f>B9/K9*1000</f>
        <v>292787.48855660664</v>
      </c>
      <c r="E9" s="8">
        <v>1615513</v>
      </c>
      <c r="F9" s="8">
        <f>E9/J9*1000</f>
        <v>269791.75016700063</v>
      </c>
      <c r="G9" s="8">
        <f>E9/K9*1000</f>
        <v>98597.07049130302</v>
      </c>
      <c r="I9" s="7" t="s">
        <v>13</v>
      </c>
      <c r="J9" s="18">
        <v>5988</v>
      </c>
      <c r="K9" s="18">
        <v>16385</v>
      </c>
    </row>
    <row r="10" spans="1:11" ht="13.5">
      <c r="A10" s="17" t="s">
        <v>14</v>
      </c>
      <c r="B10" s="8">
        <v>5355743</v>
      </c>
      <c r="C10" s="8">
        <f>B10/J10*1000</f>
        <v>881748.9298649983</v>
      </c>
      <c r="D10" s="8">
        <f>B10/K10*1000</f>
        <v>327688.6319138522</v>
      </c>
      <c r="E10" s="8">
        <v>1583191</v>
      </c>
      <c r="F10" s="8">
        <f>E10/J10*1000</f>
        <v>260650.4774448469</v>
      </c>
      <c r="G10" s="8">
        <f>E10/K10*1000</f>
        <v>96866.80127263829</v>
      </c>
      <c r="I10" s="7" t="s">
        <v>14</v>
      </c>
      <c r="J10" s="18">
        <v>6074</v>
      </c>
      <c r="K10" s="18">
        <v>16344</v>
      </c>
    </row>
    <row r="11" spans="1:11" ht="13.5">
      <c r="A11" s="17" t="s">
        <v>15</v>
      </c>
      <c r="B11" s="8">
        <v>6264223</v>
      </c>
      <c r="C11" s="8">
        <f>B11/J11*1000</f>
        <v>1015600.3566796369</v>
      </c>
      <c r="D11" s="8">
        <f>B11/K11*1000</f>
        <v>381662.27990007924</v>
      </c>
      <c r="E11" s="8">
        <v>1632732</v>
      </c>
      <c r="F11" s="8">
        <f>E11/J11*1000</f>
        <v>264710.11673151754</v>
      </c>
      <c r="G11" s="8">
        <f>E11/K11*1000</f>
        <v>99477.97477609213</v>
      </c>
      <c r="I11" s="7" t="s">
        <v>15</v>
      </c>
      <c r="J11" s="18">
        <v>6168</v>
      </c>
      <c r="K11" s="18">
        <v>16413</v>
      </c>
    </row>
    <row r="12" spans="1:7" ht="13.5">
      <c r="A12" s="19" t="s">
        <v>31</v>
      </c>
      <c r="B12" s="2"/>
      <c r="C12" s="2"/>
      <c r="D12" s="2"/>
      <c r="E12" s="2"/>
      <c r="F12" s="2"/>
      <c r="G12" s="11" t="s">
        <v>32</v>
      </c>
    </row>
    <row r="13" spans="1:7" ht="13.5">
      <c r="A13" s="19"/>
      <c r="B13" s="2"/>
      <c r="C13" s="2"/>
      <c r="D13" s="2"/>
      <c r="E13" s="2"/>
      <c r="F13" s="2"/>
      <c r="G13" s="2"/>
    </row>
    <row r="14" spans="1:7" ht="13.5">
      <c r="A14" s="19"/>
      <c r="B14" s="2"/>
      <c r="C14" s="2"/>
      <c r="D14" s="2"/>
      <c r="E14" s="2"/>
      <c r="F14" s="2"/>
      <c r="G14" s="2"/>
    </row>
  </sheetData>
  <sheetProtection/>
  <mergeCells count="6">
    <mergeCell ref="J4:K4"/>
    <mergeCell ref="A1:G1"/>
    <mergeCell ref="A3:A5"/>
    <mergeCell ref="B3:D3"/>
    <mergeCell ref="E3:G3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SheetLayoutView="100" zoomScalePageLayoutView="0" workbookViewId="0" topLeftCell="A1">
      <selection activeCell="J22" sqref="J22"/>
    </sheetView>
  </sheetViews>
  <sheetFormatPr defaultColWidth="9.140625" defaultRowHeight="15"/>
  <cols>
    <col min="1" max="2" width="5.421875" style="1" customWidth="1"/>
    <col min="3" max="3" width="12.421875" style="1" bestFit="1" customWidth="1"/>
    <col min="4" max="4" width="7.421875" style="1" bestFit="1" customWidth="1"/>
    <col min="5" max="5" width="12.421875" style="1" bestFit="1" customWidth="1"/>
    <col min="6" max="6" width="7.421875" style="1" bestFit="1" customWidth="1"/>
    <col min="7" max="7" width="12.421875" style="1" bestFit="1" customWidth="1"/>
    <col min="8" max="8" width="7.421875" style="1" bestFit="1" customWidth="1"/>
    <col min="9" max="9" width="12.421875" style="1" bestFit="1" customWidth="1"/>
    <col min="10" max="10" width="7.421875" style="1" bestFit="1" customWidth="1"/>
    <col min="11" max="11" width="12.421875" style="1" bestFit="1" customWidth="1"/>
    <col min="12" max="12" width="7.421875" style="1" bestFit="1" customWidth="1"/>
    <col min="13" max="13" width="12.421875" style="1" bestFit="1" customWidth="1"/>
    <col min="14" max="14" width="7.140625" style="1" customWidth="1"/>
    <col min="15" max="16384" width="9.00390625" style="1" customWidth="1"/>
  </cols>
  <sheetData>
    <row r="1" spans="1:14" ht="18.75">
      <c r="A1" s="43" t="s">
        <v>33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>
      <c r="A3" s="48" t="s">
        <v>34</v>
      </c>
      <c r="B3" s="48"/>
      <c r="C3" s="53" t="s">
        <v>35</v>
      </c>
      <c r="D3" s="49"/>
      <c r="E3" s="53" t="s">
        <v>36</v>
      </c>
      <c r="F3" s="49"/>
      <c r="G3" s="53" t="s">
        <v>37</v>
      </c>
      <c r="H3" s="49"/>
      <c r="I3" s="53" t="s">
        <v>38</v>
      </c>
      <c r="J3" s="49"/>
      <c r="K3" s="53" t="s">
        <v>39</v>
      </c>
      <c r="L3" s="49"/>
      <c r="M3" s="53" t="s">
        <v>40</v>
      </c>
      <c r="N3" s="49"/>
    </row>
    <row r="4" spans="1:14" ht="13.5">
      <c r="A4" s="48"/>
      <c r="B4" s="48"/>
      <c r="C4" s="20" t="s">
        <v>21</v>
      </c>
      <c r="D4" s="20" t="s">
        <v>41</v>
      </c>
      <c r="E4" s="20" t="s">
        <v>21</v>
      </c>
      <c r="F4" s="20" t="s">
        <v>41</v>
      </c>
      <c r="G4" s="20" t="s">
        <v>21</v>
      </c>
      <c r="H4" s="20" t="s">
        <v>41</v>
      </c>
      <c r="I4" s="20" t="s">
        <v>21</v>
      </c>
      <c r="J4" s="20" t="s">
        <v>41</v>
      </c>
      <c r="K4" s="20" t="s">
        <v>21</v>
      </c>
      <c r="L4" s="20" t="s">
        <v>41</v>
      </c>
      <c r="M4" s="20" t="s">
        <v>21</v>
      </c>
      <c r="N4" s="20" t="s">
        <v>41</v>
      </c>
    </row>
    <row r="5" spans="1:14" ht="13.5">
      <c r="A5" s="50" t="s">
        <v>42</v>
      </c>
      <c r="B5" s="50"/>
      <c r="C5" s="18">
        <v>1268206</v>
      </c>
      <c r="D5" s="21">
        <f>C5/C20*100</f>
        <v>22.037777527933297</v>
      </c>
      <c r="E5" s="18">
        <v>1382190</v>
      </c>
      <c r="F5" s="21">
        <f>E5/E20*100</f>
        <v>29.122648068940816</v>
      </c>
      <c r="G5" s="18">
        <v>1598219</v>
      </c>
      <c r="H5" s="21">
        <f>G5/G20*100</f>
        <v>25.54269184360042</v>
      </c>
      <c r="I5" s="18">
        <v>1615513</v>
      </c>
      <c r="J5" s="21">
        <f>I5/I20*100</f>
        <v>32.81921380382699</v>
      </c>
      <c r="K5" s="18">
        <v>1583191</v>
      </c>
      <c r="L5" s="21">
        <f>K5/K20*100</f>
        <v>28.987507763247322</v>
      </c>
      <c r="M5" s="18">
        <v>1632732</v>
      </c>
      <c r="N5" s="21">
        <f>M5/M20*100</f>
        <v>25.453606111489506</v>
      </c>
    </row>
    <row r="6" spans="1:14" ht="13.5">
      <c r="A6" s="50" t="s">
        <v>43</v>
      </c>
      <c r="B6" s="50"/>
      <c r="C6" s="18">
        <v>103237</v>
      </c>
      <c r="D6" s="21">
        <f>C6/C20*100</f>
        <v>1.7939625255291727</v>
      </c>
      <c r="E6" s="18">
        <v>134476</v>
      </c>
      <c r="F6" s="21">
        <f>E6/E20*100</f>
        <v>2.833400054781821</v>
      </c>
      <c r="G6" s="18">
        <v>46330</v>
      </c>
      <c r="H6" s="21">
        <f>G6/G20*100</f>
        <v>0.7404447782900888</v>
      </c>
      <c r="I6" s="18">
        <v>44410</v>
      </c>
      <c r="J6" s="21">
        <f>I6/I20*100</f>
        <v>0.9021909975518343</v>
      </c>
      <c r="K6" s="18">
        <v>41526</v>
      </c>
      <c r="L6" s="21">
        <f>K6/K20*100</f>
        <v>0.7603221894115166</v>
      </c>
      <c r="M6" s="18">
        <v>40205</v>
      </c>
      <c r="N6" s="21">
        <f>M6/M20*100</f>
        <v>0.6267790633811523</v>
      </c>
    </row>
    <row r="7" spans="1:14" ht="13.5">
      <c r="A7" s="51" t="s">
        <v>44</v>
      </c>
      <c r="B7" s="52"/>
      <c r="C7" s="18">
        <f>SUM(C8:C9)</f>
        <v>1403457</v>
      </c>
      <c r="D7" s="21">
        <f>D8+D9</f>
        <v>24.388051417530495</v>
      </c>
      <c r="E7" s="18">
        <f>SUM(E8:E9)</f>
        <v>1556636</v>
      </c>
      <c r="F7" s="21">
        <f>F8+F9</f>
        <v>32.79821326984261</v>
      </c>
      <c r="G7" s="18">
        <f>SUM(G8:G9)</f>
        <v>1566432</v>
      </c>
      <c r="H7" s="21">
        <f>H8+H9</f>
        <v>25.034672888981227</v>
      </c>
      <c r="I7" s="18">
        <f>SUM(I8:I9)</f>
        <v>1487043</v>
      </c>
      <c r="J7" s="21">
        <f>J8+J9</f>
        <v>30.209340409197758</v>
      </c>
      <c r="K7" s="18">
        <f>SUM(K8:K9)</f>
        <v>1518722</v>
      </c>
      <c r="L7" s="21">
        <f>L8+L9</f>
        <v>27.80710966978368</v>
      </c>
      <c r="M7" s="18">
        <f>SUM(M8:M9)</f>
        <v>1654366</v>
      </c>
      <c r="N7" s="21">
        <f>N8+N9</f>
        <v>25.790871084930316</v>
      </c>
    </row>
    <row r="8" spans="1:14" ht="13.5">
      <c r="A8" s="22"/>
      <c r="B8" s="7" t="s">
        <v>45</v>
      </c>
      <c r="C8" s="18">
        <v>1291855</v>
      </c>
      <c r="D8" s="21">
        <f>C8/C20*100</f>
        <v>22.448729219344703</v>
      </c>
      <c r="E8" s="18">
        <v>1457949</v>
      </c>
      <c r="F8" s="21">
        <f>E8/E20*100</f>
        <v>30.71888497924612</v>
      </c>
      <c r="G8" s="18">
        <v>1467326</v>
      </c>
      <c r="H8" s="21">
        <f>G8/G20*100</f>
        <v>23.450763538728314</v>
      </c>
      <c r="I8" s="18">
        <v>1382770</v>
      </c>
      <c r="J8" s="21">
        <f>I8/I20*100</f>
        <v>28.09103007621594</v>
      </c>
      <c r="K8" s="18">
        <v>1414649</v>
      </c>
      <c r="L8" s="21">
        <f>K8/K20*100</f>
        <v>25.901580333497385</v>
      </c>
      <c r="M8" s="18">
        <v>1545869</v>
      </c>
      <c r="N8" s="21">
        <f>M8/M20*100</f>
        <v>24.099448425070477</v>
      </c>
    </row>
    <row r="9" spans="1:14" ht="13.5">
      <c r="A9" s="22"/>
      <c r="B9" s="23" t="s">
        <v>46</v>
      </c>
      <c r="C9" s="18">
        <v>111602</v>
      </c>
      <c r="D9" s="21">
        <f>C9/C20*100</f>
        <v>1.939322198185793</v>
      </c>
      <c r="E9" s="18">
        <v>98687</v>
      </c>
      <c r="F9" s="21">
        <f>E9/E20*100</f>
        <v>2.07932829059649</v>
      </c>
      <c r="G9" s="18">
        <v>99106</v>
      </c>
      <c r="H9" s="21">
        <f>G9/G20*100</f>
        <v>1.583909350252915</v>
      </c>
      <c r="I9" s="18">
        <v>104273</v>
      </c>
      <c r="J9" s="21">
        <f>I9/I20*100</f>
        <v>2.1183103329818156</v>
      </c>
      <c r="K9" s="18">
        <v>104073</v>
      </c>
      <c r="L9" s="21">
        <f>K9/K20*100</f>
        <v>1.905529336286297</v>
      </c>
      <c r="M9" s="18">
        <v>108497</v>
      </c>
      <c r="N9" s="21">
        <f>M9/M20*100</f>
        <v>1.6914226598598405</v>
      </c>
    </row>
    <row r="10" spans="1:14" ht="13.5">
      <c r="A10" s="44" t="s">
        <v>47</v>
      </c>
      <c r="B10" s="44"/>
      <c r="C10" s="18">
        <v>4818</v>
      </c>
      <c r="D10" s="21">
        <f>C10/C20*100</f>
        <v>0.0837230009395813</v>
      </c>
      <c r="E10" s="18">
        <f>10825+1000</f>
        <v>11825</v>
      </c>
      <c r="F10" s="21">
        <f>E10/E20*100</f>
        <v>0.24915193527317164</v>
      </c>
      <c r="G10" s="18">
        <f>27562+31841</f>
        <v>59403</v>
      </c>
      <c r="H10" s="21">
        <f>G10/G20*100</f>
        <v>0.9493771026282353</v>
      </c>
      <c r="I10" s="18">
        <f>35238+16564</f>
        <v>51802</v>
      </c>
      <c r="J10" s="21">
        <f>I10/I20*100</f>
        <v>1.052359785074986</v>
      </c>
      <c r="K10" s="18">
        <f>37056+1600</f>
        <v>38656</v>
      </c>
      <c r="L10" s="21">
        <f>K10/K20*100</f>
        <v>0.7077737936206614</v>
      </c>
      <c r="M10" s="18">
        <f>39406+4282</f>
        <v>43688</v>
      </c>
      <c r="N10" s="21">
        <f>M10/M20*100</f>
        <v>0.681077570476204</v>
      </c>
    </row>
    <row r="11" spans="1:14" ht="13.5">
      <c r="A11" s="44" t="s">
        <v>48</v>
      </c>
      <c r="B11" s="44"/>
      <c r="C11" s="18">
        <v>87998</v>
      </c>
      <c r="D11" s="21">
        <f>C11/C20*100</f>
        <v>1.5291524775179068</v>
      </c>
      <c r="E11" s="18">
        <f>60982+22008</f>
        <v>82990</v>
      </c>
      <c r="F11" s="21">
        <f>E11/E20*100</f>
        <v>1.7485935820989864</v>
      </c>
      <c r="G11" s="18">
        <f>53311+24767</f>
        <v>78078</v>
      </c>
      <c r="H11" s="21">
        <f>G11/G20*100</f>
        <v>1.2478404359882054</v>
      </c>
      <c r="I11" s="18">
        <f>52338+22955</f>
        <v>75293</v>
      </c>
      <c r="J11" s="21">
        <f>I11/I20*100</f>
        <v>1.529580427351278</v>
      </c>
      <c r="K11" s="18">
        <f>54879+23438</f>
        <v>78317</v>
      </c>
      <c r="L11" s="21">
        <f>K11/K20*100</f>
        <v>1.433948680540908</v>
      </c>
      <c r="M11" s="18">
        <f>54176+23824</f>
        <v>78000</v>
      </c>
      <c r="N11" s="21">
        <f>M11/M20*100</f>
        <v>1.2159872389934057</v>
      </c>
    </row>
    <row r="12" spans="1:14" ht="13.5">
      <c r="A12" s="50" t="s">
        <v>49</v>
      </c>
      <c r="B12" s="50"/>
      <c r="C12" s="18">
        <v>1019334</v>
      </c>
      <c r="D12" s="21">
        <f>C12/C20*100</f>
        <v>17.71309701945769</v>
      </c>
      <c r="E12" s="18">
        <v>493280</v>
      </c>
      <c r="F12" s="21">
        <f>E12/E20*100</f>
        <v>10.393375613661743</v>
      </c>
      <c r="G12" s="18">
        <v>1495256</v>
      </c>
      <c r="H12" s="21">
        <f>G12/G20*100</f>
        <v>23.897140026050614</v>
      </c>
      <c r="I12" s="18">
        <v>340876</v>
      </c>
      <c r="J12" s="21">
        <f>I12/I20*100</f>
        <v>6.9249101211771915</v>
      </c>
      <c r="K12" s="18">
        <v>829567</v>
      </c>
      <c r="L12" s="21">
        <f>K12/K20*100</f>
        <v>15.188994791300475</v>
      </c>
      <c r="M12" s="18">
        <v>1108450</v>
      </c>
      <c r="N12" s="21">
        <f>M12/M20*100</f>
        <v>17.28026993669539</v>
      </c>
    </row>
    <row r="13" spans="1:14" ht="13.5">
      <c r="A13" s="50" t="s">
        <v>50</v>
      </c>
      <c r="B13" s="50"/>
      <c r="C13" s="18">
        <v>193500</v>
      </c>
      <c r="D13" s="21">
        <f>C13/C20*100</f>
        <v>3.3624741971376046</v>
      </c>
      <c r="E13" s="18">
        <v>218132</v>
      </c>
      <c r="F13" s="21">
        <f>E13/E20*100</f>
        <v>4.596026210994291</v>
      </c>
      <c r="G13" s="18">
        <v>369170</v>
      </c>
      <c r="H13" s="21">
        <f>G13/G20*100</f>
        <v>5.900064726987957</v>
      </c>
      <c r="I13" s="18">
        <v>311209</v>
      </c>
      <c r="J13" s="21">
        <f>I13/I20*100</f>
        <v>6.322223781965971</v>
      </c>
      <c r="K13" s="18">
        <v>282424</v>
      </c>
      <c r="L13" s="21">
        <f>K13/K20*100</f>
        <v>5.171055098549298</v>
      </c>
      <c r="M13" s="18">
        <v>350054</v>
      </c>
      <c r="N13" s="21">
        <f>M13/M20*100</f>
        <v>5.457194832802534</v>
      </c>
    </row>
    <row r="14" spans="1:14" ht="13.5">
      <c r="A14" s="50" t="s">
        <v>51</v>
      </c>
      <c r="B14" s="50"/>
      <c r="C14" s="18">
        <v>43934</v>
      </c>
      <c r="D14" s="21">
        <f>C14/C20*100</f>
        <v>0.7634467254627573</v>
      </c>
      <c r="E14" s="18">
        <v>45355</v>
      </c>
      <c r="F14" s="21">
        <f>E14/E20*100</f>
        <v>0.955626725100609</v>
      </c>
      <c r="G14" s="18">
        <v>141524</v>
      </c>
      <c r="H14" s="21">
        <f>G14/G20*100</f>
        <v>2.261832652767678</v>
      </c>
      <c r="I14" s="18">
        <v>51598</v>
      </c>
      <c r="J14" s="21">
        <f>I14/I20*100</f>
        <v>1.0482155165881457</v>
      </c>
      <c r="K14" s="18">
        <v>42142</v>
      </c>
      <c r="L14" s="21">
        <f>K14/K20*100</f>
        <v>0.7716008694837001</v>
      </c>
      <c r="M14" s="18">
        <v>47944</v>
      </c>
      <c r="N14" s="21">
        <f>M14/M20*100</f>
        <v>0.7474268229012802</v>
      </c>
    </row>
    <row r="15" spans="1:14" ht="13.5">
      <c r="A15" s="50" t="s">
        <v>52</v>
      </c>
      <c r="B15" s="50"/>
      <c r="C15" s="18">
        <v>285890</v>
      </c>
      <c r="D15" s="21">
        <f>C15/C20*100</f>
        <v>4.9679470192231</v>
      </c>
      <c r="E15" s="18">
        <v>2457</v>
      </c>
      <c r="F15" s="21">
        <f>E15/E20*100</f>
        <v>0.05176882071595626</v>
      </c>
      <c r="G15" s="18">
        <v>76071</v>
      </c>
      <c r="H15" s="21">
        <f>G15/G20*100</f>
        <v>1.2157646175114472</v>
      </c>
      <c r="I15" s="18">
        <v>137924</v>
      </c>
      <c r="J15" s="21">
        <f>I15/I20*100</f>
        <v>2.8019317979360325</v>
      </c>
      <c r="K15" s="18">
        <v>74693</v>
      </c>
      <c r="L15" s="21">
        <f>K15/K20*100</f>
        <v>1.367594887388971</v>
      </c>
      <c r="M15" s="18">
        <v>5700</v>
      </c>
      <c r="N15" s="21">
        <f>M15/M20*100</f>
        <v>0.08886060592644118</v>
      </c>
    </row>
    <row r="16" spans="1:14" ht="13.5">
      <c r="A16" s="50" t="s">
        <v>53</v>
      </c>
      <c r="B16" s="50"/>
      <c r="C16" s="18">
        <v>134210</v>
      </c>
      <c r="D16" s="21">
        <f>C16/C20*100</f>
        <v>2.3321842997304287</v>
      </c>
      <c r="E16" s="18">
        <v>110271</v>
      </c>
      <c r="F16" s="21">
        <f>E16/E20*100</f>
        <v>2.3234023724742423</v>
      </c>
      <c r="G16" s="18">
        <v>95085</v>
      </c>
      <c r="H16" s="21">
        <f>G16/G20*100</f>
        <v>1.5196458394930519</v>
      </c>
      <c r="I16" s="18">
        <v>123748</v>
      </c>
      <c r="J16" s="21">
        <f>I16/I20*100</f>
        <v>2.513945768183841</v>
      </c>
      <c r="K16" s="18">
        <v>124638</v>
      </c>
      <c r="L16" s="21">
        <f>K16/K20*100</f>
        <v>2.2820651409688533</v>
      </c>
      <c r="M16" s="18">
        <v>105889</v>
      </c>
      <c r="N16" s="21">
        <f>M16/M20*100</f>
        <v>1.6507650352534968</v>
      </c>
    </row>
    <row r="17" spans="1:14" ht="13.5">
      <c r="A17" s="50" t="s">
        <v>54</v>
      </c>
      <c r="B17" s="50"/>
      <c r="C17" s="18">
        <v>48206</v>
      </c>
      <c r="D17" s="21">
        <f>C17/C20*100</f>
        <v>0.8376818147142914</v>
      </c>
      <c r="E17" s="18">
        <v>49546</v>
      </c>
      <c r="F17" s="21">
        <f>E17/E20*100</f>
        <v>1.0439308063462631</v>
      </c>
      <c r="G17" s="18">
        <v>44888</v>
      </c>
      <c r="H17" s="21">
        <f>G17/G20*100</f>
        <v>0.7173987741827219</v>
      </c>
      <c r="I17" s="18">
        <v>89305</v>
      </c>
      <c r="J17" s="21">
        <f>I17/I20*100</f>
        <v>1.8142347902807152</v>
      </c>
      <c r="K17" s="18">
        <v>93463</v>
      </c>
      <c r="L17" s="21">
        <f>K17/K20*100</f>
        <v>1.7112650577702782</v>
      </c>
      <c r="M17" s="18">
        <v>104706</v>
      </c>
      <c r="N17" s="21">
        <f>M17/M20*100</f>
        <v>1.6323225621287634</v>
      </c>
    </row>
    <row r="18" spans="1:14" ht="13.5">
      <c r="A18" s="50" t="s">
        <v>55</v>
      </c>
      <c r="B18" s="50"/>
      <c r="C18" s="18">
        <v>764400</v>
      </c>
      <c r="D18" s="21">
        <f>C18/C20*100</f>
        <v>13.283076363266073</v>
      </c>
      <c r="E18" s="18">
        <v>238300</v>
      </c>
      <c r="F18" s="21">
        <f>E18/E20*100</f>
        <v>5.020964581445819</v>
      </c>
      <c r="G18" s="18">
        <v>283208</v>
      </c>
      <c r="H18" s="21">
        <f>G18/G20*100</f>
        <v>4.526222421108989</v>
      </c>
      <c r="I18" s="18">
        <v>176656</v>
      </c>
      <c r="J18" s="21">
        <f>I18/I20*100</f>
        <v>3.588773989270814</v>
      </c>
      <c r="K18" s="18">
        <v>336977</v>
      </c>
      <c r="L18" s="21">
        <f>K18/K20*100</f>
        <v>6.169895738123697</v>
      </c>
      <c r="M18" s="18">
        <v>802252</v>
      </c>
      <c r="N18" s="21">
        <f>M18/M20*100</f>
        <v>12.506771723806894</v>
      </c>
    </row>
    <row r="19" spans="1:14" ht="14.25" thickBot="1">
      <c r="A19" s="54" t="s">
        <v>56</v>
      </c>
      <c r="B19" s="54"/>
      <c r="C19" s="24">
        <v>397501</v>
      </c>
      <c r="D19" s="25">
        <f>C19/C20*100</f>
        <v>6.9074256115575965</v>
      </c>
      <c r="E19" s="24">
        <f>E20-SUM(E5:E7,E10:E18)</f>
        <v>420642</v>
      </c>
      <c r="F19" s="25">
        <f>E19/E20*100</f>
        <v>8.862897958323677</v>
      </c>
      <c r="G19" s="24">
        <f>G20-SUM(G5:G7,G10:G18)</f>
        <v>403386</v>
      </c>
      <c r="H19" s="25">
        <f>G19/G20*100</f>
        <v>6.446903892409363</v>
      </c>
      <c r="I19" s="24">
        <f>I20-SUM(I5:I7,I10:I18)</f>
        <v>417084</v>
      </c>
      <c r="J19" s="25">
        <f>I19/I20*100</f>
        <v>8.473078811594444</v>
      </c>
      <c r="K19" s="24">
        <f>K20-SUM(K5:K7,K10:K18)</f>
        <v>417316</v>
      </c>
      <c r="L19" s="25">
        <f>K19/K20*100</f>
        <v>7.640866319810636</v>
      </c>
      <c r="M19" s="24">
        <f>M20-SUM(M5:M7,M10:M18)</f>
        <v>440555</v>
      </c>
      <c r="N19" s="25">
        <f>M19/M20*100</f>
        <v>6.868067411214613</v>
      </c>
    </row>
    <row r="20" spans="1:14" ht="14.25" thickTop="1">
      <c r="A20" s="55" t="s">
        <v>57</v>
      </c>
      <c r="B20" s="55"/>
      <c r="C20" s="26">
        <f>SUM(C5:C7,C10:C19)</f>
        <v>5754691</v>
      </c>
      <c r="D20" s="27">
        <f>SUM(D5:D7)+SUM(D10:D19)</f>
        <v>100</v>
      </c>
      <c r="E20" s="26">
        <v>4746100</v>
      </c>
      <c r="F20" s="27">
        <f>SUM(F5:F7)+SUM(F10:F19)</f>
        <v>100.00000000000001</v>
      </c>
      <c r="G20" s="26">
        <v>6257050</v>
      </c>
      <c r="H20" s="27">
        <f>SUM(H5:H7)+SUM(H10:H19)</f>
        <v>100</v>
      </c>
      <c r="I20" s="26">
        <v>4922461</v>
      </c>
      <c r="J20" s="27">
        <f>SUM(J5:J7)+SUM(J10:J19)</f>
        <v>100</v>
      </c>
      <c r="K20" s="26">
        <v>5461632</v>
      </c>
      <c r="L20" s="27">
        <f>SUM(L5:L7)+SUM(L10:L19)</f>
        <v>100</v>
      </c>
      <c r="M20" s="26">
        <v>6414541</v>
      </c>
      <c r="N20" s="27">
        <f>SUM(N5:N7)+SUM(N10:N19)</f>
        <v>99.99999999999999</v>
      </c>
    </row>
    <row r="21" spans="1:14" ht="13.5">
      <c r="A21" s="2"/>
      <c r="B21" s="2"/>
      <c r="C21" s="2"/>
      <c r="D21" s="2"/>
      <c r="E21" s="28"/>
      <c r="F21" s="2"/>
      <c r="G21" s="2"/>
      <c r="H21" s="2"/>
      <c r="I21" s="2"/>
      <c r="J21" s="2"/>
      <c r="K21" s="2"/>
      <c r="L21" s="2"/>
      <c r="M21" s="2"/>
      <c r="N21" s="11" t="s">
        <v>32</v>
      </c>
    </row>
    <row r="22" spans="5:14" ht="13.5"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5:14" ht="13.5">
      <c r="E23" s="29"/>
      <c r="F23" s="29"/>
      <c r="G23" s="29"/>
      <c r="H23" s="29"/>
      <c r="I23" s="29"/>
      <c r="J23" s="29"/>
      <c r="K23" s="29"/>
      <c r="L23" s="29"/>
      <c r="M23" s="29"/>
      <c r="N23" s="29"/>
    </row>
  </sheetData>
  <sheetProtection/>
  <mergeCells count="22">
    <mergeCell ref="A17:B17"/>
    <mergeCell ref="A18:B18"/>
    <mergeCell ref="I3:J3"/>
    <mergeCell ref="K3:L3"/>
    <mergeCell ref="M3:N3"/>
    <mergeCell ref="A5:B5"/>
    <mergeCell ref="A19:B19"/>
    <mergeCell ref="A20:B20"/>
    <mergeCell ref="A13:B13"/>
    <mergeCell ref="A14:B14"/>
    <mergeCell ref="A15:B15"/>
    <mergeCell ref="A16:B16"/>
    <mergeCell ref="A6:B6"/>
    <mergeCell ref="A7:B7"/>
    <mergeCell ref="A10:B10"/>
    <mergeCell ref="A11:B11"/>
    <mergeCell ref="A12:B12"/>
    <mergeCell ref="A1:N1"/>
    <mergeCell ref="A3:B4"/>
    <mergeCell ref="C3:D3"/>
    <mergeCell ref="E3:F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SheetLayoutView="100" zoomScalePageLayoutView="0" workbookViewId="0" topLeftCell="A1">
      <selection activeCell="G18" sqref="G18"/>
    </sheetView>
  </sheetViews>
  <sheetFormatPr defaultColWidth="11.00390625" defaultRowHeight="15"/>
  <cols>
    <col min="1" max="2" width="11.00390625" style="1" customWidth="1"/>
    <col min="3" max="3" width="13.421875" style="1" bestFit="1" customWidth="1"/>
    <col min="4" max="4" width="6.28125" style="1" customWidth="1"/>
    <col min="5" max="5" width="13.421875" style="1" bestFit="1" customWidth="1"/>
    <col min="6" max="6" width="6.421875" style="1" customWidth="1"/>
    <col min="7" max="7" width="13.421875" style="1" bestFit="1" customWidth="1"/>
    <col min="8" max="8" width="7.421875" style="1" bestFit="1" customWidth="1"/>
    <col min="9" max="9" width="13.421875" style="1" bestFit="1" customWidth="1"/>
    <col min="10" max="10" width="7.421875" style="1" bestFit="1" customWidth="1"/>
    <col min="11" max="11" width="13.421875" style="1" bestFit="1" customWidth="1"/>
    <col min="12" max="12" width="7.421875" style="1" bestFit="1" customWidth="1"/>
    <col min="13" max="13" width="13.421875" style="1" bestFit="1" customWidth="1"/>
    <col min="14" max="14" width="7.140625" style="1" customWidth="1"/>
    <col min="15" max="16384" width="11.00390625" style="1" customWidth="1"/>
  </cols>
  <sheetData>
    <row r="1" spans="1:14" ht="18.75">
      <c r="A1" s="43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>
      <c r="A3" s="48" t="s">
        <v>34</v>
      </c>
      <c r="B3" s="48"/>
      <c r="C3" s="48" t="s">
        <v>35</v>
      </c>
      <c r="D3" s="48"/>
      <c r="E3" s="48" t="s">
        <v>36</v>
      </c>
      <c r="F3" s="48"/>
      <c r="G3" s="48" t="s">
        <v>37</v>
      </c>
      <c r="H3" s="48"/>
      <c r="I3" s="48" t="s">
        <v>38</v>
      </c>
      <c r="J3" s="48"/>
      <c r="K3" s="48" t="s">
        <v>39</v>
      </c>
      <c r="L3" s="48"/>
      <c r="M3" s="48" t="s">
        <v>40</v>
      </c>
      <c r="N3" s="48"/>
    </row>
    <row r="4" spans="1:14" ht="13.5">
      <c r="A4" s="48"/>
      <c r="B4" s="48"/>
      <c r="C4" s="20" t="s">
        <v>21</v>
      </c>
      <c r="D4" s="20" t="s">
        <v>41</v>
      </c>
      <c r="E4" s="20" t="s">
        <v>21</v>
      </c>
      <c r="F4" s="20" t="s">
        <v>41</v>
      </c>
      <c r="G4" s="20" t="s">
        <v>21</v>
      </c>
      <c r="H4" s="20" t="s">
        <v>41</v>
      </c>
      <c r="I4" s="20" t="s">
        <v>21</v>
      </c>
      <c r="J4" s="20" t="s">
        <v>41</v>
      </c>
      <c r="K4" s="20" t="s">
        <v>21</v>
      </c>
      <c r="L4" s="20" t="s">
        <v>41</v>
      </c>
      <c r="M4" s="20" t="s">
        <v>21</v>
      </c>
      <c r="N4" s="20" t="s">
        <v>41</v>
      </c>
    </row>
    <row r="5" spans="1:14" ht="13.5">
      <c r="A5" s="58" t="s">
        <v>59</v>
      </c>
      <c r="B5" s="30" t="s">
        <v>60</v>
      </c>
      <c r="C5" s="18">
        <v>498976</v>
      </c>
      <c r="D5" s="31">
        <f>C5/C10*100</f>
        <v>39.34502754284399</v>
      </c>
      <c r="E5" s="18">
        <v>533270</v>
      </c>
      <c r="F5" s="31">
        <f>E5/E10*100</f>
        <v>38.581526418220356</v>
      </c>
      <c r="G5" s="18">
        <v>618097</v>
      </c>
      <c r="H5" s="31">
        <f>G5/G10*100</f>
        <v>38.67411162049756</v>
      </c>
      <c r="I5" s="18">
        <v>625649</v>
      </c>
      <c r="J5" s="31">
        <f>I5/I10*100</f>
        <v>38.72757446086785</v>
      </c>
      <c r="K5" s="18">
        <v>587606</v>
      </c>
      <c r="L5" s="31">
        <f>K5/K10*100</f>
        <v>37.115294364356544</v>
      </c>
      <c r="M5" s="18">
        <v>605171</v>
      </c>
      <c r="N5" s="31">
        <f>M5/M10*100</f>
        <v>37.064931660554215</v>
      </c>
    </row>
    <row r="6" spans="1:14" ht="13.5">
      <c r="A6" s="58"/>
      <c r="B6" s="17" t="s">
        <v>61</v>
      </c>
      <c r="C6" s="18">
        <v>623778</v>
      </c>
      <c r="D6" s="31">
        <f>C6/C10*100</f>
        <v>49.185857818051645</v>
      </c>
      <c r="E6" s="18">
        <v>689373</v>
      </c>
      <c r="F6" s="31">
        <f>E6/E10*100</f>
        <v>49.87541510212055</v>
      </c>
      <c r="G6" s="18">
        <v>741378</v>
      </c>
      <c r="H6" s="31">
        <f>G6/G10*100</f>
        <v>46.38776037576828</v>
      </c>
      <c r="I6" s="18">
        <v>780689</v>
      </c>
      <c r="J6" s="31">
        <f>I6/I10*100</f>
        <v>48.324526017432234</v>
      </c>
      <c r="K6" s="18">
        <v>813467</v>
      </c>
      <c r="L6" s="31">
        <f>K6/K10*100</f>
        <v>51.38148208270512</v>
      </c>
      <c r="M6" s="18">
        <v>844518</v>
      </c>
      <c r="N6" s="31">
        <f>M6/M10*100</f>
        <v>51.72422663364227</v>
      </c>
    </row>
    <row r="7" spans="1:14" ht="13.5">
      <c r="A7" s="58"/>
      <c r="B7" s="17" t="s">
        <v>62</v>
      </c>
      <c r="C7" s="18">
        <v>29495</v>
      </c>
      <c r="D7" s="31">
        <f>C7/C10*100</f>
        <v>2.325726262137224</v>
      </c>
      <c r="E7" s="18">
        <v>32393</v>
      </c>
      <c r="F7" s="31">
        <f>E7/E10*100</f>
        <v>2.343599649831065</v>
      </c>
      <c r="G7" s="18">
        <v>35988</v>
      </c>
      <c r="H7" s="31">
        <f>G7/G10*100</f>
        <v>2.2517564864389676</v>
      </c>
      <c r="I7" s="18">
        <v>37915</v>
      </c>
      <c r="J7" s="31">
        <f>I7/I10*100</f>
        <v>2.3469325223628656</v>
      </c>
      <c r="K7" s="18">
        <v>38539</v>
      </c>
      <c r="L7" s="31">
        <f>K7/K10*100</f>
        <v>2.4342609325090905</v>
      </c>
      <c r="M7" s="18">
        <v>40294</v>
      </c>
      <c r="N7" s="31">
        <f>M7/M10*100</f>
        <v>2.467888177606613</v>
      </c>
    </row>
    <row r="8" spans="1:14" ht="13.5">
      <c r="A8" s="58"/>
      <c r="B8" s="17" t="s">
        <v>63</v>
      </c>
      <c r="C8" s="18">
        <v>115957</v>
      </c>
      <c r="D8" s="31">
        <f>C8/C10*100</f>
        <v>9.143388376967149</v>
      </c>
      <c r="E8" s="18">
        <v>127154</v>
      </c>
      <c r="F8" s="31">
        <f>E8/E10*100</f>
        <v>9.199458829828027</v>
      </c>
      <c r="G8" s="18">
        <v>202756</v>
      </c>
      <c r="H8" s="31">
        <f>G8/G10*100</f>
        <v>12.68637151729519</v>
      </c>
      <c r="I8" s="18">
        <v>171260</v>
      </c>
      <c r="J8" s="31">
        <f>I8/I10*100</f>
        <v>10.600966999337052</v>
      </c>
      <c r="K8" s="18">
        <v>143579</v>
      </c>
      <c r="L8" s="31">
        <f>K8/K10*100</f>
        <v>9.068962620429247</v>
      </c>
      <c r="M8" s="18">
        <v>142749</v>
      </c>
      <c r="N8" s="31">
        <f>M8/M10*100</f>
        <v>8.742953528196912</v>
      </c>
    </row>
    <row r="9" spans="1:14" ht="13.5">
      <c r="A9" s="58"/>
      <c r="B9" s="17" t="s">
        <v>64</v>
      </c>
      <c r="C9" s="32" t="s">
        <v>65</v>
      </c>
      <c r="D9" s="32" t="s">
        <v>65</v>
      </c>
      <c r="E9" s="32" t="s">
        <v>65</v>
      </c>
      <c r="F9" s="32" t="s">
        <v>65</v>
      </c>
      <c r="G9" s="32" t="s">
        <v>65</v>
      </c>
      <c r="H9" s="32" t="s">
        <v>65</v>
      </c>
      <c r="I9" s="32" t="s">
        <v>65</v>
      </c>
      <c r="J9" s="32" t="s">
        <v>65</v>
      </c>
      <c r="K9" s="32" t="s">
        <v>65</v>
      </c>
      <c r="L9" s="32" t="s">
        <v>65</v>
      </c>
      <c r="M9" s="32" t="s">
        <v>65</v>
      </c>
      <c r="N9" s="32" t="s">
        <v>65</v>
      </c>
    </row>
    <row r="10" spans="1:14" ht="13.5">
      <c r="A10" s="58"/>
      <c r="B10" s="33" t="s">
        <v>66</v>
      </c>
      <c r="C10" s="34">
        <f>SUM(C5:C9)</f>
        <v>1268206</v>
      </c>
      <c r="D10" s="35">
        <f>SUM(D5:D9)</f>
        <v>100.00000000000001</v>
      </c>
      <c r="E10" s="34">
        <f aca="true" t="shared" si="0" ref="E10:N10">SUM(E5:E9)</f>
        <v>1382190</v>
      </c>
      <c r="F10" s="35">
        <f t="shared" si="0"/>
        <v>100</v>
      </c>
      <c r="G10" s="34">
        <f t="shared" si="0"/>
        <v>1598219</v>
      </c>
      <c r="H10" s="35">
        <f t="shared" si="0"/>
        <v>99.99999999999999</v>
      </c>
      <c r="I10" s="34">
        <f t="shared" si="0"/>
        <v>1615513</v>
      </c>
      <c r="J10" s="35">
        <f t="shared" si="0"/>
        <v>99.99999999999999</v>
      </c>
      <c r="K10" s="34">
        <f t="shared" si="0"/>
        <v>1583191</v>
      </c>
      <c r="L10" s="35">
        <f t="shared" si="0"/>
        <v>100</v>
      </c>
      <c r="M10" s="34">
        <f t="shared" si="0"/>
        <v>1632732</v>
      </c>
      <c r="N10" s="35">
        <f t="shared" si="0"/>
        <v>100</v>
      </c>
    </row>
    <row r="11" spans="1:14" ht="13.5">
      <c r="A11" s="53" t="s">
        <v>67</v>
      </c>
      <c r="B11" s="49"/>
      <c r="C11" s="59">
        <v>85.3</v>
      </c>
      <c r="D11" s="60"/>
      <c r="E11" s="56">
        <v>86</v>
      </c>
      <c r="F11" s="57"/>
      <c r="G11" s="56">
        <v>87.7</v>
      </c>
      <c r="H11" s="57"/>
      <c r="I11" s="56">
        <v>87.7</v>
      </c>
      <c r="J11" s="57"/>
      <c r="K11" s="56">
        <v>87.2</v>
      </c>
      <c r="L11" s="57"/>
      <c r="M11" s="56">
        <v>87.6</v>
      </c>
      <c r="N11" s="57"/>
    </row>
    <row r="12" spans="1:1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1" t="s">
        <v>32</v>
      </c>
    </row>
  </sheetData>
  <sheetProtection/>
  <mergeCells count="16">
    <mergeCell ref="K11:L11"/>
    <mergeCell ref="M11:N11"/>
    <mergeCell ref="A5:A10"/>
    <mergeCell ref="A11:B11"/>
    <mergeCell ref="C11:D11"/>
    <mergeCell ref="E11:F11"/>
    <mergeCell ref="G11:H11"/>
    <mergeCell ref="I11:J11"/>
    <mergeCell ref="A1:N1"/>
    <mergeCell ref="A3:B4"/>
    <mergeCell ref="C3:D3"/>
    <mergeCell ref="E3:F3"/>
    <mergeCell ref="G3:H3"/>
    <mergeCell ref="I3:J3"/>
    <mergeCell ref="K3:L3"/>
    <mergeCell ref="M3:N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85" zoomScaleSheetLayoutView="85" zoomScalePageLayoutView="0" workbookViewId="0" topLeftCell="A1">
      <selection activeCell="D17" sqref="D17"/>
    </sheetView>
  </sheetViews>
  <sheetFormatPr defaultColWidth="9.140625" defaultRowHeight="15"/>
  <cols>
    <col min="1" max="2" width="9.00390625" style="1" customWidth="1"/>
    <col min="3" max="3" width="13.421875" style="1" bestFit="1" customWidth="1"/>
    <col min="4" max="4" width="7.421875" style="1" bestFit="1" customWidth="1"/>
    <col min="5" max="5" width="13.421875" style="1" bestFit="1" customWidth="1"/>
    <col min="6" max="6" width="7.421875" style="1" bestFit="1" customWidth="1"/>
    <col min="7" max="7" width="13.421875" style="1" bestFit="1" customWidth="1"/>
    <col min="8" max="8" width="7.421875" style="1" bestFit="1" customWidth="1"/>
    <col min="9" max="9" width="13.421875" style="1" bestFit="1" customWidth="1"/>
    <col min="10" max="10" width="6.57421875" style="1" customWidth="1"/>
    <col min="11" max="11" width="13.421875" style="1" bestFit="1" customWidth="1"/>
    <col min="12" max="12" width="7.421875" style="1" bestFit="1" customWidth="1"/>
    <col min="13" max="13" width="13.421875" style="1" bestFit="1" customWidth="1"/>
    <col min="14" max="14" width="7.7109375" style="1" customWidth="1"/>
    <col min="15" max="16384" width="9.00390625" style="1" customWidth="1"/>
  </cols>
  <sheetData>
    <row r="1" spans="1:14" ht="18.75">
      <c r="A1" s="43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3.5">
      <c r="A2" s="2" t="s">
        <v>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>
      <c r="A3" s="44" t="s">
        <v>70</v>
      </c>
      <c r="B3" s="44"/>
      <c r="C3" s="44" t="s">
        <v>35</v>
      </c>
      <c r="D3" s="44"/>
      <c r="E3" s="44" t="s">
        <v>36</v>
      </c>
      <c r="F3" s="44"/>
      <c r="G3" s="44" t="s">
        <v>37</v>
      </c>
      <c r="H3" s="44"/>
      <c r="I3" s="44" t="s">
        <v>38</v>
      </c>
      <c r="J3" s="44"/>
      <c r="K3" s="44" t="s">
        <v>39</v>
      </c>
      <c r="L3" s="44"/>
      <c r="M3" s="44" t="s">
        <v>40</v>
      </c>
      <c r="N3" s="44"/>
    </row>
    <row r="4" spans="1:14" ht="13.5">
      <c r="A4" s="44"/>
      <c r="B4" s="44"/>
      <c r="C4" s="17" t="s">
        <v>21</v>
      </c>
      <c r="D4" s="17" t="s">
        <v>41</v>
      </c>
      <c r="E4" s="17" t="s">
        <v>21</v>
      </c>
      <c r="F4" s="17" t="s">
        <v>41</v>
      </c>
      <c r="G4" s="17" t="s">
        <v>21</v>
      </c>
      <c r="H4" s="17" t="s">
        <v>41</v>
      </c>
      <c r="I4" s="17" t="s">
        <v>21</v>
      </c>
      <c r="J4" s="17" t="s">
        <v>41</v>
      </c>
      <c r="K4" s="17" t="s">
        <v>21</v>
      </c>
      <c r="L4" s="17" t="s">
        <v>41</v>
      </c>
      <c r="M4" s="17" t="s">
        <v>21</v>
      </c>
      <c r="N4" s="17" t="s">
        <v>41</v>
      </c>
    </row>
    <row r="5" spans="1:14" ht="13.5">
      <c r="A5" s="64" t="s">
        <v>71</v>
      </c>
      <c r="B5" s="65"/>
      <c r="C5" s="18">
        <v>1209792</v>
      </c>
      <c r="D5" s="21">
        <f>C5/C25*100</f>
        <v>21.433415656524495</v>
      </c>
      <c r="E5" s="18">
        <v>1143553</v>
      </c>
      <c r="F5" s="21">
        <f>E5/E25*100</f>
        <v>24.587170757350815</v>
      </c>
      <c r="G5" s="18">
        <v>1151351</v>
      </c>
      <c r="H5" s="21">
        <f>G5/G25*100</f>
        <v>18.77212307497658</v>
      </c>
      <c r="I5" s="18">
        <v>1077594</v>
      </c>
      <c r="J5" s="21">
        <f>I5/I25*100</f>
        <v>22.4600615737596</v>
      </c>
      <c r="K5" s="18">
        <v>1079303</v>
      </c>
      <c r="L5" s="21">
        <f>K5/K25*100</f>
        <v>20.152255251979042</v>
      </c>
      <c r="M5" s="18">
        <v>1109369</v>
      </c>
      <c r="N5" s="21">
        <f>M5/M25*100</f>
        <v>17.709602611528997</v>
      </c>
    </row>
    <row r="6" spans="1:14" ht="27">
      <c r="A6" s="36"/>
      <c r="B6" s="7" t="s">
        <v>72</v>
      </c>
      <c r="C6" s="18">
        <v>775805</v>
      </c>
      <c r="D6" s="21">
        <f>C6/C25*100</f>
        <v>13.744636295668997</v>
      </c>
      <c r="E6" s="18">
        <v>754198</v>
      </c>
      <c r="F6" s="21">
        <f>E6/E25*100</f>
        <v>16.21577225616344</v>
      </c>
      <c r="G6" s="18">
        <v>731022</v>
      </c>
      <c r="H6" s="21">
        <f>G6/G25*100</f>
        <v>11.918897846543347</v>
      </c>
      <c r="I6" s="18">
        <v>717373</v>
      </c>
      <c r="J6" s="21">
        <f>I6/I25*100</f>
        <v>14.952052212013655</v>
      </c>
      <c r="K6" s="18">
        <v>690610</v>
      </c>
      <c r="L6" s="21">
        <f>K6/K25*100</f>
        <v>12.894756152414333</v>
      </c>
      <c r="M6" s="18">
        <v>672931</v>
      </c>
      <c r="N6" s="21">
        <f>M6/M25*100</f>
        <v>10.742449622243653</v>
      </c>
    </row>
    <row r="7" spans="1:14" ht="13.5">
      <c r="A7" s="61" t="s">
        <v>73</v>
      </c>
      <c r="B7" s="61"/>
      <c r="C7" s="18">
        <v>840783</v>
      </c>
      <c r="D7" s="21">
        <f>C7/C25*100</f>
        <v>14.895826320507688</v>
      </c>
      <c r="E7" s="18">
        <v>811525</v>
      </c>
      <c r="F7" s="21">
        <f>E7/E25*100</f>
        <v>17.448341921064543</v>
      </c>
      <c r="G7" s="18">
        <v>848260</v>
      </c>
      <c r="H7" s="21">
        <f>G7/G25*100</f>
        <v>13.830396742244227</v>
      </c>
      <c r="I7" s="18">
        <v>920908</v>
      </c>
      <c r="J7" s="21">
        <f>I7/I25*100</f>
        <v>19.19428874304033</v>
      </c>
      <c r="K7" s="18">
        <v>1148623</v>
      </c>
      <c r="L7" s="21">
        <f>K7/K25*100</f>
        <v>21.446566797547977</v>
      </c>
      <c r="M7" s="18">
        <v>1062740</v>
      </c>
      <c r="N7" s="21">
        <f>M7/M25*100</f>
        <v>16.96523255956884</v>
      </c>
    </row>
    <row r="8" spans="1:14" ht="13.5">
      <c r="A8" s="61" t="s">
        <v>74</v>
      </c>
      <c r="B8" s="61"/>
      <c r="C8" s="18">
        <v>35463</v>
      </c>
      <c r="D8" s="21">
        <f>C8/C25*100</f>
        <v>0.6282842169788925</v>
      </c>
      <c r="E8" s="18">
        <v>35054</v>
      </c>
      <c r="F8" s="21">
        <f>E8/E25*100</f>
        <v>0.7536849483392335</v>
      </c>
      <c r="G8" s="18">
        <v>34424</v>
      </c>
      <c r="H8" s="21">
        <f>G8/G25*100</f>
        <v>0.5612637368908298</v>
      </c>
      <c r="I8" s="18">
        <v>31760</v>
      </c>
      <c r="J8" s="21">
        <f>I8/I25*100</f>
        <v>0.6619668962360636</v>
      </c>
      <c r="K8" s="18">
        <v>30765</v>
      </c>
      <c r="L8" s="21">
        <f>K8/K25*100</f>
        <v>0.5744301024152951</v>
      </c>
      <c r="M8" s="18">
        <v>35274</v>
      </c>
      <c r="N8" s="21">
        <f>M8/M25*100</f>
        <v>0.5631025587690605</v>
      </c>
    </row>
    <row r="9" spans="1:14" ht="13.5">
      <c r="A9" s="61" t="s">
        <v>75</v>
      </c>
      <c r="B9" s="61"/>
      <c r="C9" s="18">
        <v>338836</v>
      </c>
      <c r="D9" s="21">
        <f>C9/C25*100</f>
        <v>6.003025997356682</v>
      </c>
      <c r="E9" s="18">
        <v>343289</v>
      </c>
      <c r="F9" s="21">
        <f>E9/E25*100</f>
        <v>7.3809480296236405</v>
      </c>
      <c r="G9" s="18">
        <v>403128</v>
      </c>
      <c r="H9" s="21">
        <f>G9/G25*100</f>
        <v>6.572772708730143</v>
      </c>
      <c r="I9" s="18">
        <v>415350</v>
      </c>
      <c r="J9" s="21">
        <f>I9/I25*100</f>
        <v>8.657051333490209</v>
      </c>
      <c r="K9" s="18">
        <v>438436</v>
      </c>
      <c r="L9" s="21">
        <f>K9/K25*100</f>
        <v>8.18627779562985</v>
      </c>
      <c r="M9" s="18">
        <v>691966</v>
      </c>
      <c r="N9" s="21">
        <f>M9/M25*100</f>
        <v>11.046318114792529</v>
      </c>
    </row>
    <row r="10" spans="1:14" ht="13.5">
      <c r="A10" s="62" t="s">
        <v>76</v>
      </c>
      <c r="B10" s="63"/>
      <c r="C10" s="18">
        <v>391244</v>
      </c>
      <c r="D10" s="21">
        <f>C10/C25*100</f>
        <v>6.931518207362315</v>
      </c>
      <c r="E10" s="18">
        <v>385395</v>
      </c>
      <c r="F10" s="21">
        <f>E10/E25*100</f>
        <v>8.286255795777912</v>
      </c>
      <c r="G10" s="18">
        <v>401660</v>
      </c>
      <c r="H10" s="21">
        <f>G10/G25*100</f>
        <v>6.548837803845302</v>
      </c>
      <c r="I10" s="18">
        <v>448676</v>
      </c>
      <c r="J10" s="21">
        <f>I10/I25*100</f>
        <v>9.351658033237157</v>
      </c>
      <c r="K10" s="18">
        <v>447437</v>
      </c>
      <c r="L10" s="21">
        <f>K10/K25*100</f>
        <v>8.354340378169752</v>
      </c>
      <c r="M10" s="18">
        <v>442190</v>
      </c>
      <c r="N10" s="21">
        <f>M10/M25*100</f>
        <v>7.058976029429348</v>
      </c>
    </row>
    <row r="11" spans="1:14" ht="13.5">
      <c r="A11" s="61" t="s">
        <v>77</v>
      </c>
      <c r="B11" s="61"/>
      <c r="C11" s="18">
        <v>791852</v>
      </c>
      <c r="D11" s="21">
        <f>C11/C25*100</f>
        <v>14.028934770977356</v>
      </c>
      <c r="E11" s="18">
        <v>779209</v>
      </c>
      <c r="F11" s="21">
        <f>E11/E25*100</f>
        <v>16.753525843283672</v>
      </c>
      <c r="G11" s="18">
        <v>861881</v>
      </c>
      <c r="H11" s="21">
        <f>G11/G25*100</f>
        <v>14.052479398536057</v>
      </c>
      <c r="I11" s="18">
        <v>950719</v>
      </c>
      <c r="J11" s="21">
        <f>I11/I25*100</f>
        <v>19.815633048572238</v>
      </c>
      <c r="K11" s="18">
        <v>1126861</v>
      </c>
      <c r="L11" s="21">
        <f>K11/K25*100</f>
        <v>21.040236620763917</v>
      </c>
      <c r="M11" s="18">
        <v>860313</v>
      </c>
      <c r="N11" s="21">
        <f>M11/M25*100</f>
        <v>13.733754369855609</v>
      </c>
    </row>
    <row r="12" spans="1:14" ht="13.5">
      <c r="A12" s="61" t="s">
        <v>78</v>
      </c>
      <c r="B12" s="61"/>
      <c r="C12" s="18">
        <v>71727</v>
      </c>
      <c r="D12" s="21">
        <f>C12/C25*100</f>
        <v>1.2707594402967888</v>
      </c>
      <c r="E12" s="18">
        <v>170314</v>
      </c>
      <c r="F12" s="21">
        <f>E12/E25*100</f>
        <v>3.6618673558352315</v>
      </c>
      <c r="G12" s="18">
        <v>93273</v>
      </c>
      <c r="H12" s="21">
        <f>G12/G25*100</f>
        <v>1.5207632038989765</v>
      </c>
      <c r="I12" s="18">
        <v>87986</v>
      </c>
      <c r="J12" s="21">
        <f>I12/I25*100</f>
        <v>1.833873404667075</v>
      </c>
      <c r="K12" s="18">
        <v>110666</v>
      </c>
      <c r="L12" s="21">
        <f>K12/K25*100</f>
        <v>2.066305272676452</v>
      </c>
      <c r="M12" s="18">
        <v>256835</v>
      </c>
      <c r="N12" s="21">
        <f>M12/M25*100</f>
        <v>4.100029644538516</v>
      </c>
    </row>
    <row r="13" spans="1:14" ht="13.5">
      <c r="A13" s="68" t="s">
        <v>79</v>
      </c>
      <c r="B13" s="69"/>
      <c r="C13" s="18">
        <f>900+400000</f>
        <v>400900</v>
      </c>
      <c r="D13" s="21">
        <f>C13/C25*100</f>
        <v>7.102589814365339</v>
      </c>
      <c r="E13" s="18">
        <f>1000+0</f>
        <v>1000</v>
      </c>
      <c r="F13" s="21">
        <f>E13/E25*100</f>
        <v>0.021500683184208176</v>
      </c>
      <c r="G13" s="18">
        <f>910+0</f>
        <v>910</v>
      </c>
      <c r="H13" s="21">
        <f>G13/G25*100</f>
        <v>0.014837032319621633</v>
      </c>
      <c r="I13" s="18">
        <f>840+0</f>
        <v>840</v>
      </c>
      <c r="J13" s="21">
        <f>I13/I25*100</f>
        <v>0.017507940580550805</v>
      </c>
      <c r="K13" s="18">
        <f>140+0</f>
        <v>140</v>
      </c>
      <c r="L13" s="21">
        <f>K13/K25*100</f>
        <v>0.002614016393243664</v>
      </c>
      <c r="M13" s="18">
        <f>140+0</f>
        <v>140</v>
      </c>
      <c r="N13" s="21">
        <f>M13/M25*100</f>
        <v>0.0022349140507928918</v>
      </c>
    </row>
    <row r="14" spans="1:14" ht="13.5">
      <c r="A14" s="61" t="s">
        <v>80</v>
      </c>
      <c r="B14" s="61"/>
      <c r="C14" s="18">
        <v>513422</v>
      </c>
      <c r="D14" s="21">
        <f>C14/C25*100</f>
        <v>9.096098447670443</v>
      </c>
      <c r="E14" s="18">
        <v>533393</v>
      </c>
      <c r="F14" s="21">
        <f>E14/E25*100</f>
        <v>11.468313905674353</v>
      </c>
      <c r="G14" s="18">
        <v>684071</v>
      </c>
      <c r="H14" s="21">
        <f>G14/G25*100</f>
        <v>11.153388501006473</v>
      </c>
      <c r="I14" s="18">
        <v>595309</v>
      </c>
      <c r="J14" s="21">
        <f>I14/I25*100</f>
        <v>12.407898332222759</v>
      </c>
      <c r="K14" s="18">
        <v>707173</v>
      </c>
      <c r="L14" s="21">
        <f>K14/K25*100</f>
        <v>13.204012963280725</v>
      </c>
      <c r="M14" s="18">
        <v>709137</v>
      </c>
      <c r="N14" s="21">
        <f>M14/M25*100</f>
        <v>11.320430323122277</v>
      </c>
    </row>
    <row r="15" spans="1:14" ht="13.5">
      <c r="A15" s="61" t="s">
        <v>81</v>
      </c>
      <c r="B15" s="61"/>
      <c r="C15" s="32" t="s">
        <v>65</v>
      </c>
      <c r="D15" s="32" t="s">
        <v>65</v>
      </c>
      <c r="E15" s="32" t="s">
        <v>65</v>
      </c>
      <c r="F15" s="32" t="s">
        <v>65</v>
      </c>
      <c r="G15" s="32" t="s">
        <v>65</v>
      </c>
      <c r="H15" s="32" t="s">
        <v>65</v>
      </c>
      <c r="I15" s="32" t="s">
        <v>65</v>
      </c>
      <c r="J15" s="32" t="s">
        <v>65</v>
      </c>
      <c r="K15" s="32" t="s">
        <v>65</v>
      </c>
      <c r="L15" s="32" t="s">
        <v>65</v>
      </c>
      <c r="M15" s="32" t="s">
        <v>65</v>
      </c>
      <c r="N15" s="32" t="s">
        <v>65</v>
      </c>
    </row>
    <row r="16" spans="1:14" ht="13.5">
      <c r="A16" s="64" t="s">
        <v>82</v>
      </c>
      <c r="B16" s="65"/>
      <c r="C16" s="18">
        <f>SUM(C17:C20)</f>
        <v>1046742</v>
      </c>
      <c r="D16" s="21">
        <f>SUM(D17:D20)</f>
        <v>18.544722044071847</v>
      </c>
      <c r="E16" s="18">
        <f>SUM(E17:E20)</f>
        <v>448283</v>
      </c>
      <c r="F16" s="21">
        <f aca="true" t="shared" si="0" ref="F16:N16">SUM(F17:F20)</f>
        <v>9.638390759866395</v>
      </c>
      <c r="G16" s="18">
        <f t="shared" si="0"/>
        <v>1654344</v>
      </c>
      <c r="H16" s="21">
        <f t="shared" si="0"/>
        <v>26.973137797551793</v>
      </c>
      <c r="I16" s="18">
        <f t="shared" si="0"/>
        <v>268681</v>
      </c>
      <c r="J16" s="21">
        <f t="shared" si="0"/>
        <v>5.6000606941940125</v>
      </c>
      <c r="K16" s="18">
        <f t="shared" si="0"/>
        <v>266339</v>
      </c>
      <c r="L16" s="21">
        <f t="shared" si="0"/>
        <v>4.972960801143744</v>
      </c>
      <c r="M16" s="18">
        <f t="shared" si="0"/>
        <v>1091639</v>
      </c>
      <c r="N16" s="21">
        <f t="shared" si="0"/>
        <v>17.426566710667867</v>
      </c>
    </row>
    <row r="17" spans="1:14" ht="13.5">
      <c r="A17" s="22"/>
      <c r="B17" s="7" t="s">
        <v>83</v>
      </c>
      <c r="C17" s="18">
        <v>756202</v>
      </c>
      <c r="D17" s="21">
        <f>C17/C25*100</f>
        <v>13.397337547524813</v>
      </c>
      <c r="E17" s="18">
        <v>201246</v>
      </c>
      <c r="F17" s="21">
        <f>E17/E25*100</f>
        <v>4.326926488089159</v>
      </c>
      <c r="G17" s="18">
        <v>1274684</v>
      </c>
      <c r="H17" s="21">
        <f>G17/G25*100</f>
        <v>20.782997478356684</v>
      </c>
      <c r="I17" s="18">
        <v>11346</v>
      </c>
      <c r="J17" s="21">
        <f>I17/I25*100</f>
        <v>0.23648225455586835</v>
      </c>
      <c r="K17" s="18">
        <v>26523</v>
      </c>
      <c r="L17" s="21">
        <f>K17/K25*100</f>
        <v>0.4952254057000121</v>
      </c>
      <c r="M17" s="18">
        <v>248132</v>
      </c>
      <c r="N17" s="21">
        <f>M17/M25*100</f>
        <v>3.9610978089381557</v>
      </c>
    </row>
    <row r="18" spans="1:14" ht="13.5">
      <c r="A18" s="22"/>
      <c r="B18" s="7" t="s">
        <v>84</v>
      </c>
      <c r="C18" s="18">
        <v>290540</v>
      </c>
      <c r="D18" s="21">
        <f>C18/C25*100</f>
        <v>5.147384496547032</v>
      </c>
      <c r="E18" s="18">
        <v>247037</v>
      </c>
      <c r="F18" s="21">
        <f>E18/E25*100</f>
        <v>5.311464271777236</v>
      </c>
      <c r="G18" s="18">
        <v>379660</v>
      </c>
      <c r="H18" s="21">
        <f>G18/G25*100</f>
        <v>6.190140319195109</v>
      </c>
      <c r="I18" s="18">
        <v>257335</v>
      </c>
      <c r="J18" s="21">
        <f>I18/I25*100</f>
        <v>5.363578439638144</v>
      </c>
      <c r="K18" s="18">
        <v>239816</v>
      </c>
      <c r="L18" s="21">
        <f>K18/K25*100</f>
        <v>4.477735395443732</v>
      </c>
      <c r="M18" s="18">
        <v>843507</v>
      </c>
      <c r="N18" s="21">
        <f>M18/M25*100</f>
        <v>13.465468901729713</v>
      </c>
    </row>
    <row r="19" spans="1:14" ht="27">
      <c r="A19" s="22"/>
      <c r="B19" s="7" t="s">
        <v>85</v>
      </c>
      <c r="C19" s="32" t="s">
        <v>65</v>
      </c>
      <c r="D19" s="32" t="s">
        <v>65</v>
      </c>
      <c r="E19" s="32" t="s">
        <v>65</v>
      </c>
      <c r="F19" s="32" t="s">
        <v>65</v>
      </c>
      <c r="G19" s="32" t="s">
        <v>65</v>
      </c>
      <c r="H19" s="32" t="s">
        <v>65</v>
      </c>
      <c r="I19" s="32" t="s">
        <v>65</v>
      </c>
      <c r="J19" s="32" t="s">
        <v>65</v>
      </c>
      <c r="K19" s="32" t="s">
        <v>65</v>
      </c>
      <c r="L19" s="32" t="s">
        <v>65</v>
      </c>
      <c r="M19" s="32" t="s">
        <v>65</v>
      </c>
      <c r="N19" s="32" t="s">
        <v>65</v>
      </c>
    </row>
    <row r="20" spans="1:14" ht="27">
      <c r="A20" s="36"/>
      <c r="B20" s="7" t="s">
        <v>86</v>
      </c>
      <c r="C20" s="32" t="s">
        <v>65</v>
      </c>
      <c r="D20" s="32" t="s">
        <v>65</v>
      </c>
      <c r="E20" s="32" t="s">
        <v>65</v>
      </c>
      <c r="F20" s="32" t="s">
        <v>65</v>
      </c>
      <c r="G20" s="32" t="s">
        <v>65</v>
      </c>
      <c r="H20" s="32" t="s">
        <v>65</v>
      </c>
      <c r="I20" s="32" t="s">
        <v>65</v>
      </c>
      <c r="J20" s="32" t="s">
        <v>65</v>
      </c>
      <c r="K20" s="32" t="s">
        <v>65</v>
      </c>
      <c r="L20" s="32" t="s">
        <v>65</v>
      </c>
      <c r="M20" s="32" t="s">
        <v>65</v>
      </c>
      <c r="N20" s="32" t="s">
        <v>65</v>
      </c>
    </row>
    <row r="21" spans="1:14" ht="13.5">
      <c r="A21" s="61" t="s">
        <v>87</v>
      </c>
      <c r="B21" s="61"/>
      <c r="C21" s="32" t="s">
        <v>65</v>
      </c>
      <c r="D21" s="32" t="s">
        <v>65</v>
      </c>
      <c r="E21" s="32" t="s">
        <v>65</v>
      </c>
      <c r="F21" s="32" t="s">
        <v>65</v>
      </c>
      <c r="G21" s="32" t="s">
        <v>65</v>
      </c>
      <c r="H21" s="32" t="s">
        <v>65</v>
      </c>
      <c r="I21" s="32" t="s">
        <v>65</v>
      </c>
      <c r="J21" s="32" t="s">
        <v>65</v>
      </c>
      <c r="K21" s="32" t="s">
        <v>65</v>
      </c>
      <c r="L21" s="32" t="s">
        <v>65</v>
      </c>
      <c r="M21" s="32" t="s">
        <v>65</v>
      </c>
      <c r="N21" s="32" t="s">
        <v>65</v>
      </c>
    </row>
    <row r="22" spans="1:14" ht="13.5">
      <c r="A22" s="61" t="s">
        <v>88</v>
      </c>
      <c r="B22" s="61"/>
      <c r="C22" s="32" t="s">
        <v>65</v>
      </c>
      <c r="D22" s="32" t="s">
        <v>65</v>
      </c>
      <c r="E22" s="32" t="s">
        <v>65</v>
      </c>
      <c r="F22" s="32" t="s">
        <v>65</v>
      </c>
      <c r="G22" s="32" t="s">
        <v>65</v>
      </c>
      <c r="H22" s="32" t="s">
        <v>65</v>
      </c>
      <c r="I22" s="32" t="s">
        <v>65</v>
      </c>
      <c r="J22" s="32" t="s">
        <v>65</v>
      </c>
      <c r="K22" s="32" t="s">
        <v>65</v>
      </c>
      <c r="L22" s="32" t="s">
        <v>65</v>
      </c>
      <c r="M22" s="32" t="s">
        <v>65</v>
      </c>
      <c r="N22" s="32" t="s">
        <v>65</v>
      </c>
    </row>
    <row r="23" spans="1:14" ht="13.5">
      <c r="A23" s="61" t="s">
        <v>89</v>
      </c>
      <c r="B23" s="61"/>
      <c r="C23" s="18">
        <v>3659</v>
      </c>
      <c r="D23" s="21">
        <f>C23/C25*100</f>
        <v>0.06482508388815857</v>
      </c>
      <c r="E23" s="32" t="s">
        <v>65</v>
      </c>
      <c r="F23" s="32" t="s">
        <v>65</v>
      </c>
      <c r="G23" s="32" t="s">
        <v>65</v>
      </c>
      <c r="H23" s="32" t="s">
        <v>65</v>
      </c>
      <c r="I23" s="32" t="s">
        <v>65</v>
      </c>
      <c r="J23" s="32" t="s">
        <v>65</v>
      </c>
      <c r="K23" s="32" t="s">
        <v>65</v>
      </c>
      <c r="L23" s="32" t="s">
        <v>65</v>
      </c>
      <c r="M23" s="18">
        <v>4620</v>
      </c>
      <c r="N23" s="21">
        <f>M23/M25*100</f>
        <v>0.07375216367616542</v>
      </c>
    </row>
    <row r="24" spans="1:14" ht="14.25" thickBot="1">
      <c r="A24" s="66" t="s">
        <v>90</v>
      </c>
      <c r="B24" s="66"/>
      <c r="C24" s="24">
        <v>0</v>
      </c>
      <c r="D24" s="25">
        <f>C24/C25*100</f>
        <v>0</v>
      </c>
      <c r="E24" s="37" t="s">
        <v>65</v>
      </c>
      <c r="F24" s="37" t="s">
        <v>65</v>
      </c>
      <c r="G24" s="37" t="s">
        <v>65</v>
      </c>
      <c r="H24" s="37" t="s">
        <v>65</v>
      </c>
      <c r="I24" s="37" t="s">
        <v>65</v>
      </c>
      <c r="J24" s="37" t="s">
        <v>65</v>
      </c>
      <c r="K24" s="37" t="s">
        <v>65</v>
      </c>
      <c r="L24" s="37" t="s">
        <v>65</v>
      </c>
      <c r="M24" s="37" t="s">
        <v>65</v>
      </c>
      <c r="N24" s="37" t="s">
        <v>65</v>
      </c>
    </row>
    <row r="25" spans="1:14" ht="14.25" thickTop="1">
      <c r="A25" s="67" t="s">
        <v>57</v>
      </c>
      <c r="B25" s="67"/>
      <c r="C25" s="26">
        <f>C5+SUM(C7:C16)+SUM(C21:C24)</f>
        <v>5644420</v>
      </c>
      <c r="D25" s="38">
        <f>D5+SUM(D7:D16)+SUM(D21:D24)</f>
        <v>99.99999999999999</v>
      </c>
      <c r="E25" s="26">
        <f aca="true" t="shared" si="1" ref="E25:N25">E5+SUM(E7:E16)+SUM(E21:E24)</f>
        <v>4651015</v>
      </c>
      <c r="F25" s="38">
        <f t="shared" si="1"/>
        <v>100.00000000000001</v>
      </c>
      <c r="G25" s="26">
        <f t="shared" si="1"/>
        <v>6133302</v>
      </c>
      <c r="H25" s="38">
        <f t="shared" si="1"/>
        <v>100</v>
      </c>
      <c r="I25" s="26">
        <f t="shared" si="1"/>
        <v>4797823</v>
      </c>
      <c r="J25" s="38">
        <f t="shared" si="1"/>
        <v>100</v>
      </c>
      <c r="K25" s="26">
        <f t="shared" si="1"/>
        <v>5355743</v>
      </c>
      <c r="L25" s="38">
        <f t="shared" si="1"/>
        <v>100</v>
      </c>
      <c r="M25" s="26">
        <f>M5+SUM(M7:M16)+SUM(M21:M24)</f>
        <v>6264223</v>
      </c>
      <c r="N25" s="38">
        <f t="shared" si="1"/>
        <v>100</v>
      </c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1" t="s">
        <v>32</v>
      </c>
    </row>
  </sheetData>
  <sheetProtection/>
  <mergeCells count="24">
    <mergeCell ref="A24:B24"/>
    <mergeCell ref="A25:B25"/>
    <mergeCell ref="A12:B12"/>
    <mergeCell ref="A13:B13"/>
    <mergeCell ref="A14:B14"/>
    <mergeCell ref="A15:B15"/>
    <mergeCell ref="A16:B16"/>
    <mergeCell ref="A21:B21"/>
    <mergeCell ref="I3:J3"/>
    <mergeCell ref="K3:L3"/>
    <mergeCell ref="M3:N3"/>
    <mergeCell ref="A5:B5"/>
    <mergeCell ref="A22:B22"/>
    <mergeCell ref="A23:B23"/>
    <mergeCell ref="A7:B7"/>
    <mergeCell ref="A8:B8"/>
    <mergeCell ref="A9:B9"/>
    <mergeCell ref="A10:B10"/>
    <mergeCell ref="A11:B11"/>
    <mergeCell ref="A1:N1"/>
    <mergeCell ref="A3:B4"/>
    <mergeCell ref="C3:D3"/>
    <mergeCell ref="E3:F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zoomScalePageLayoutView="0" workbookViewId="0" topLeftCell="A1">
      <selection activeCell="N15" sqref="N15"/>
    </sheetView>
  </sheetViews>
  <sheetFormatPr defaultColWidth="8.57421875" defaultRowHeight="15"/>
  <cols>
    <col min="1" max="1" width="8.57421875" style="1" customWidth="1"/>
    <col min="2" max="2" width="12.140625" style="1" customWidth="1"/>
    <col min="3" max="3" width="6.28125" style="1" customWidth="1"/>
    <col min="4" max="4" width="12.140625" style="1" customWidth="1"/>
    <col min="5" max="5" width="6.421875" style="1" customWidth="1"/>
    <col min="6" max="6" width="13.421875" style="1" bestFit="1" customWidth="1"/>
    <col min="7" max="7" width="6.57421875" style="1" customWidth="1"/>
    <col min="8" max="8" width="13.421875" style="1" bestFit="1" customWidth="1"/>
    <col min="9" max="9" width="6.00390625" style="1" customWidth="1"/>
    <col min="10" max="10" width="13.421875" style="1" bestFit="1" customWidth="1"/>
    <col min="11" max="11" width="5.7109375" style="1" customWidth="1"/>
    <col min="12" max="12" width="13.421875" style="1" bestFit="1" customWidth="1"/>
    <col min="13" max="13" width="6.28125" style="1" customWidth="1"/>
    <col min="14" max="16384" width="8.57421875" style="1" customWidth="1"/>
  </cols>
  <sheetData>
    <row r="1" spans="1:13" ht="18.75">
      <c r="A1" s="43" t="s">
        <v>91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3.5">
      <c r="A2" s="2" t="s">
        <v>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48" t="s">
        <v>34</v>
      </c>
      <c r="B3" s="48" t="s">
        <v>35</v>
      </c>
      <c r="C3" s="48"/>
      <c r="D3" s="48" t="s">
        <v>36</v>
      </c>
      <c r="E3" s="48"/>
      <c r="F3" s="48" t="s">
        <v>37</v>
      </c>
      <c r="G3" s="48"/>
      <c r="H3" s="48" t="s">
        <v>38</v>
      </c>
      <c r="I3" s="48"/>
      <c r="J3" s="48" t="s">
        <v>39</v>
      </c>
      <c r="K3" s="48"/>
      <c r="L3" s="48" t="s">
        <v>40</v>
      </c>
      <c r="M3" s="48"/>
    </row>
    <row r="4" spans="1:13" ht="13.5">
      <c r="A4" s="48"/>
      <c r="B4" s="20" t="s">
        <v>21</v>
      </c>
      <c r="C4" s="20" t="s">
        <v>41</v>
      </c>
      <c r="D4" s="20" t="s">
        <v>21</v>
      </c>
      <c r="E4" s="20" t="s">
        <v>41</v>
      </c>
      <c r="F4" s="20" t="s">
        <v>21</v>
      </c>
      <c r="G4" s="20" t="s">
        <v>41</v>
      </c>
      <c r="H4" s="20" t="s">
        <v>21</v>
      </c>
      <c r="I4" s="20" t="s">
        <v>41</v>
      </c>
      <c r="J4" s="20" t="s">
        <v>21</v>
      </c>
      <c r="K4" s="20" t="s">
        <v>41</v>
      </c>
      <c r="L4" s="20" t="s">
        <v>21</v>
      </c>
      <c r="M4" s="20" t="s">
        <v>41</v>
      </c>
    </row>
    <row r="5" spans="1:13" ht="13.5">
      <c r="A5" s="7" t="s">
        <v>92</v>
      </c>
      <c r="B5" s="18">
        <v>110530</v>
      </c>
      <c r="C5" s="31">
        <f>B5/B17*100</f>
        <v>1.95821714188526</v>
      </c>
      <c r="D5" s="18">
        <v>94286</v>
      </c>
      <c r="E5" s="31">
        <f>D5/D17*100</f>
        <v>2.027213414706252</v>
      </c>
      <c r="F5" s="18">
        <v>85253</v>
      </c>
      <c r="G5" s="31">
        <f>F5/F17*100</f>
        <v>1.3900016663128605</v>
      </c>
      <c r="H5" s="18">
        <v>84434</v>
      </c>
      <c r="I5" s="31">
        <f>H5/H17*100</f>
        <v>1.7598398273550315</v>
      </c>
      <c r="J5" s="18">
        <v>83784</v>
      </c>
      <c r="K5" s="31">
        <f>J5/J17*100</f>
        <v>1.5643767820823367</v>
      </c>
      <c r="L5" s="18">
        <v>80645</v>
      </c>
      <c r="M5" s="31">
        <f>L5/L17*100</f>
        <v>1.2873903116156624</v>
      </c>
    </row>
    <row r="6" spans="1:13" ht="13.5">
      <c r="A6" s="7" t="s">
        <v>93</v>
      </c>
      <c r="B6" s="18">
        <v>867800</v>
      </c>
      <c r="C6" s="31">
        <f>B6/B17*100</f>
        <v>15.37447603119541</v>
      </c>
      <c r="D6" s="18">
        <v>899765</v>
      </c>
      <c r="E6" s="31">
        <f>D6/D17*100</f>
        <v>19.345562205239073</v>
      </c>
      <c r="F6" s="18">
        <v>984917</v>
      </c>
      <c r="G6" s="31">
        <f>F6/F17*100</f>
        <v>16.058511385873384</v>
      </c>
      <c r="H6" s="18">
        <v>863846</v>
      </c>
      <c r="I6" s="31">
        <f>H6/H17*100</f>
        <v>18.00495766517439</v>
      </c>
      <c r="J6" s="18">
        <v>1196746</v>
      </c>
      <c r="K6" s="31">
        <f>J6/J17*100</f>
        <v>22.345097589634154</v>
      </c>
      <c r="L6" s="18">
        <v>1003020</v>
      </c>
      <c r="M6" s="31">
        <f>L6/L17*100</f>
        <v>16.01188208018776</v>
      </c>
    </row>
    <row r="7" spans="1:13" ht="13.5">
      <c r="A7" s="7" t="s">
        <v>94</v>
      </c>
      <c r="B7" s="18">
        <v>1224398</v>
      </c>
      <c r="C7" s="31">
        <f>B7/B17*100</f>
        <v>21.692184493712375</v>
      </c>
      <c r="D7" s="18">
        <v>1281615</v>
      </c>
      <c r="E7" s="31">
        <f>D7/D17*100</f>
        <v>27.555598079128963</v>
      </c>
      <c r="F7" s="18">
        <v>1500435</v>
      </c>
      <c r="G7" s="31">
        <f>F7/F17*100</f>
        <v>24.463739108232403</v>
      </c>
      <c r="H7" s="18">
        <v>1412991</v>
      </c>
      <c r="I7" s="31">
        <f>H7/H17*100</f>
        <v>29.450669605777453</v>
      </c>
      <c r="J7" s="18">
        <v>1581044</v>
      </c>
      <c r="K7" s="31">
        <f>J7/J17*100</f>
        <v>29.520535245996683</v>
      </c>
      <c r="L7" s="18">
        <v>1951478</v>
      </c>
      <c r="M7" s="31">
        <f>L7/L17*100</f>
        <v>31.152754300094358</v>
      </c>
    </row>
    <row r="8" spans="1:13" ht="13.5">
      <c r="A8" s="7" t="s">
        <v>95</v>
      </c>
      <c r="B8" s="18">
        <v>445093</v>
      </c>
      <c r="C8" s="31">
        <f>B8/B17*100</f>
        <v>7.88554005548843</v>
      </c>
      <c r="D8" s="18">
        <v>445019</v>
      </c>
      <c r="E8" s="31">
        <f>D8/D17*100</f>
        <v>9.56821252995314</v>
      </c>
      <c r="F8" s="18">
        <v>528262</v>
      </c>
      <c r="G8" s="31">
        <f>F8/F17*100</f>
        <v>8.613011392558201</v>
      </c>
      <c r="H8" s="18">
        <v>568869</v>
      </c>
      <c r="I8" s="31">
        <f>H8/H17*100</f>
        <v>11.856815059663518</v>
      </c>
      <c r="J8" s="18">
        <v>633716</v>
      </c>
      <c r="K8" s="31">
        <f>J8/J17*100</f>
        <v>11.832457233291441</v>
      </c>
      <c r="L8" s="18">
        <v>592327</v>
      </c>
      <c r="M8" s="31">
        <f>L8/L17*100</f>
        <v>9.455713821171436</v>
      </c>
    </row>
    <row r="9" spans="1:13" ht="27">
      <c r="A9" s="7" t="s">
        <v>96</v>
      </c>
      <c r="B9" s="18">
        <v>104645</v>
      </c>
      <c r="C9" s="31">
        <f>B9/B17*100</f>
        <v>1.8539548793321547</v>
      </c>
      <c r="D9" s="18">
        <v>86681</v>
      </c>
      <c r="E9" s="31">
        <f>D9/D17*100</f>
        <v>1.8637007190903492</v>
      </c>
      <c r="F9" s="18">
        <v>90532</v>
      </c>
      <c r="G9" s="31">
        <f>F9/F17*100</f>
        <v>1.4760727581977864</v>
      </c>
      <c r="H9" s="18">
        <v>81542</v>
      </c>
      <c r="I9" s="31">
        <f>H9/H17*100</f>
        <v>1.6995624890705638</v>
      </c>
      <c r="J9" s="18">
        <v>80921</v>
      </c>
      <c r="K9" s="31">
        <f>J9/J17*100</f>
        <v>1.5109201468405038</v>
      </c>
      <c r="L9" s="18">
        <v>74788</v>
      </c>
      <c r="M9" s="31">
        <f>L9/L17*100</f>
        <v>1.1938910859335627</v>
      </c>
    </row>
    <row r="10" spans="1:13" ht="13.5">
      <c r="A10" s="7" t="s">
        <v>97</v>
      </c>
      <c r="B10" s="18">
        <v>408058</v>
      </c>
      <c r="C10" s="31">
        <f>B10/B17*100</f>
        <v>7.229405324196287</v>
      </c>
      <c r="D10" s="18">
        <v>31510</v>
      </c>
      <c r="E10" s="31">
        <f>D10/D17*100</f>
        <v>0.6774865271343997</v>
      </c>
      <c r="F10" s="18">
        <v>14476</v>
      </c>
      <c r="G10" s="31">
        <f>F10/F17*100</f>
        <v>0.2360229448998272</v>
      </c>
      <c r="H10" s="18">
        <v>13705</v>
      </c>
      <c r="I10" s="31">
        <f>H10/H17*100</f>
        <v>0.2856503876862485</v>
      </c>
      <c r="J10" s="18">
        <v>16739</v>
      </c>
      <c r="K10" s="31">
        <f>J10/J17*100</f>
        <v>0.31254300290361203</v>
      </c>
      <c r="L10" s="18">
        <v>15007</v>
      </c>
      <c r="M10" s="31">
        <f>L10/L17*100</f>
        <v>0.2395668225732066</v>
      </c>
    </row>
    <row r="11" spans="1:13" ht="13.5">
      <c r="A11" s="7" t="s">
        <v>98</v>
      </c>
      <c r="B11" s="18">
        <v>1214332</v>
      </c>
      <c r="C11" s="31">
        <f>B11/B17*100</f>
        <v>21.513849075724345</v>
      </c>
      <c r="D11" s="18">
        <v>638267</v>
      </c>
      <c r="E11" s="31">
        <f>D11/D17*100</f>
        <v>13.723176553935001</v>
      </c>
      <c r="F11" s="18">
        <v>1603792</v>
      </c>
      <c r="G11" s="31">
        <f>F11/F17*100</f>
        <v>26.148916195550132</v>
      </c>
      <c r="H11" s="18">
        <v>430293</v>
      </c>
      <c r="I11" s="31">
        <f>H11/H17*100</f>
        <v>8.968505090746365</v>
      </c>
      <c r="J11" s="18">
        <v>383894</v>
      </c>
      <c r="K11" s="31">
        <f>J11/J17*100</f>
        <v>7.167894351913451</v>
      </c>
      <c r="L11" s="18">
        <v>543925</v>
      </c>
      <c r="M11" s="31">
        <f>L11/L17*100</f>
        <v>8.68304017912517</v>
      </c>
    </row>
    <row r="12" spans="1:13" ht="13.5">
      <c r="A12" s="7" t="s">
        <v>99</v>
      </c>
      <c r="B12" s="18">
        <v>236311</v>
      </c>
      <c r="C12" s="31">
        <f>B12/B17*100</f>
        <v>4.1866303358006665</v>
      </c>
      <c r="D12" s="18">
        <v>236293</v>
      </c>
      <c r="E12" s="31">
        <f>D12/D17*100</f>
        <v>5.080460931646103</v>
      </c>
      <c r="F12" s="18">
        <v>244253</v>
      </c>
      <c r="G12" s="31">
        <f>F12/F17*100</f>
        <v>3.98240621446653</v>
      </c>
      <c r="H12" s="18">
        <v>241468</v>
      </c>
      <c r="I12" s="31">
        <f>H12/H17*100</f>
        <v>5.032865947743383</v>
      </c>
      <c r="J12" s="18">
        <v>226293</v>
      </c>
      <c r="K12" s="31">
        <f>J12/J17*100</f>
        <v>4.225240083402061</v>
      </c>
      <c r="L12" s="18">
        <v>219598</v>
      </c>
      <c r="M12" s="31">
        <f>L12/L17*100</f>
        <v>3.5055903980429814</v>
      </c>
    </row>
    <row r="13" spans="1:13" ht="13.5">
      <c r="A13" s="7" t="s">
        <v>100</v>
      </c>
      <c r="B13" s="18">
        <v>638350</v>
      </c>
      <c r="C13" s="31">
        <f>B13/B17*100</f>
        <v>11.309399371414601</v>
      </c>
      <c r="D13" s="18">
        <v>552184</v>
      </c>
      <c r="E13" s="31">
        <f>D13/D17*100</f>
        <v>11.872333243388809</v>
      </c>
      <c r="F13" s="18">
        <v>679722</v>
      </c>
      <c r="G13" s="31">
        <f>F13/F17*100</f>
        <v>11.082480530063577</v>
      </c>
      <c r="H13" s="18">
        <v>651999</v>
      </c>
      <c r="I13" s="31">
        <f>H13/H17*100</f>
        <v>13.589475893545885</v>
      </c>
      <c r="J13" s="18">
        <v>705169</v>
      </c>
      <c r="K13" s="31">
        <f>J13/J17*100</f>
        <v>13.166595185766008</v>
      </c>
      <c r="L13" s="18">
        <v>1336625</v>
      </c>
      <c r="M13" s="31">
        <f>L13/L17*100</f>
        <v>21.337442808150346</v>
      </c>
    </row>
    <row r="14" spans="1:13" ht="27">
      <c r="A14" s="7" t="s">
        <v>101</v>
      </c>
      <c r="B14" s="18">
        <v>3659</v>
      </c>
      <c r="C14" s="31">
        <f>B14/B17*100</f>
        <v>0.06482508388815857</v>
      </c>
      <c r="D14" s="32" t="s">
        <v>65</v>
      </c>
      <c r="E14" s="32" t="s">
        <v>65</v>
      </c>
      <c r="F14" s="32" t="s">
        <v>65</v>
      </c>
      <c r="G14" s="32" t="s">
        <v>65</v>
      </c>
      <c r="H14" s="32" t="s">
        <v>65</v>
      </c>
      <c r="I14" s="32" t="s">
        <v>65</v>
      </c>
      <c r="J14" s="32" t="s">
        <v>65</v>
      </c>
      <c r="K14" s="32" t="s">
        <v>65</v>
      </c>
      <c r="L14" s="18">
        <v>4620</v>
      </c>
      <c r="M14" s="31">
        <f>L14/L17*100</f>
        <v>0.07375216367616542</v>
      </c>
    </row>
    <row r="15" spans="1:13" ht="13.5">
      <c r="A15" s="7" t="s">
        <v>76</v>
      </c>
      <c r="B15" s="18">
        <v>391244</v>
      </c>
      <c r="C15" s="31">
        <f>B15/B17*100</f>
        <v>6.931518207362315</v>
      </c>
      <c r="D15" s="18">
        <v>385395</v>
      </c>
      <c r="E15" s="31">
        <f>D15/D17*100</f>
        <v>8.286255795777912</v>
      </c>
      <c r="F15" s="18">
        <v>401660</v>
      </c>
      <c r="G15" s="31">
        <f>F15/F17*100</f>
        <v>6.548837803845302</v>
      </c>
      <c r="H15" s="18">
        <v>448676</v>
      </c>
      <c r="I15" s="31">
        <f>H15/H17*100</f>
        <v>9.351658033237157</v>
      </c>
      <c r="J15" s="18">
        <v>447437</v>
      </c>
      <c r="K15" s="31">
        <f>J15/J17*100</f>
        <v>8.354340378169752</v>
      </c>
      <c r="L15" s="18">
        <v>442190</v>
      </c>
      <c r="M15" s="31">
        <f>L15/L17*100</f>
        <v>7.058976029429348</v>
      </c>
    </row>
    <row r="16" spans="1:13" ht="14.25" thickBot="1">
      <c r="A16" s="39" t="s">
        <v>102</v>
      </c>
      <c r="B16" s="24">
        <v>0</v>
      </c>
      <c r="C16" s="40">
        <f>B16/B17*100</f>
        <v>0</v>
      </c>
      <c r="D16" s="37" t="s">
        <v>65</v>
      </c>
      <c r="E16" s="37" t="s">
        <v>65</v>
      </c>
      <c r="F16" s="37" t="s">
        <v>65</v>
      </c>
      <c r="G16" s="37" t="s">
        <v>65</v>
      </c>
      <c r="H16" s="37" t="s">
        <v>65</v>
      </c>
      <c r="I16" s="37" t="s">
        <v>65</v>
      </c>
      <c r="J16" s="37" t="s">
        <v>65</v>
      </c>
      <c r="K16" s="37" t="s">
        <v>65</v>
      </c>
      <c r="L16" s="37" t="s">
        <v>65</v>
      </c>
      <c r="M16" s="37" t="s">
        <v>65</v>
      </c>
    </row>
    <row r="17" spans="1:13" ht="14.25" thickTop="1">
      <c r="A17" s="41" t="s">
        <v>57</v>
      </c>
      <c r="B17" s="26">
        <f>SUM(B5:B16)</f>
        <v>5644420</v>
      </c>
      <c r="C17" s="42">
        <f>SUM(C5:C16)</f>
        <v>100</v>
      </c>
      <c r="D17" s="26">
        <f aca="true" t="shared" si="0" ref="D17:M17">SUM(D5:D16)</f>
        <v>4651015</v>
      </c>
      <c r="E17" s="42">
        <f t="shared" si="0"/>
        <v>100</v>
      </c>
      <c r="F17" s="26">
        <f t="shared" si="0"/>
        <v>6133302</v>
      </c>
      <c r="G17" s="42">
        <f t="shared" si="0"/>
        <v>100.00000000000001</v>
      </c>
      <c r="H17" s="26">
        <f t="shared" si="0"/>
        <v>4797823</v>
      </c>
      <c r="I17" s="42">
        <f t="shared" si="0"/>
        <v>100</v>
      </c>
      <c r="J17" s="26">
        <f t="shared" si="0"/>
        <v>5355743</v>
      </c>
      <c r="K17" s="42">
        <f t="shared" si="0"/>
        <v>100</v>
      </c>
      <c r="L17" s="26">
        <f t="shared" si="0"/>
        <v>6264223</v>
      </c>
      <c r="M17" s="42">
        <f t="shared" si="0"/>
        <v>100</v>
      </c>
    </row>
    <row r="18" spans="1:1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1" t="s">
        <v>32</v>
      </c>
    </row>
  </sheetData>
  <sheetProtection/>
  <mergeCells count="8">
    <mergeCell ref="A1:M1"/>
    <mergeCell ref="A3:A4"/>
    <mergeCell ref="B3:C3"/>
    <mergeCell ref="D3:E3"/>
    <mergeCell ref="F3:G3"/>
    <mergeCell ref="H3:I3"/>
    <mergeCell ref="J3:K3"/>
    <mergeCell ref="L3:M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2013-05-29T07:25:31Z</cp:lastPrinted>
  <dcterms:created xsi:type="dcterms:W3CDTF">2013-04-26T02:37:13Z</dcterms:created>
  <dcterms:modified xsi:type="dcterms:W3CDTF">2013-05-29T07:59:04Z</dcterms:modified>
  <cp:category/>
  <cp:version/>
  <cp:contentType/>
  <cp:contentStatus/>
</cp:coreProperties>
</file>